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Default Extension="doc" ContentType="application/msword"/>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bookViews>
    <workbookView xWindow="32760" yWindow="32760" windowWidth="19320" windowHeight="6930" tabRatio="602" firstSheet="18" activeTab="18"/>
  </bookViews>
  <sheets>
    <sheet name="Parâmetros" sheetId="7" state="hidden" r:id="rId1"/>
    <sheet name="Projeções" sheetId="26" state="hidden" r:id="rId2"/>
    <sheet name="RCL" sheetId="45" state="hidden" r:id="rId3"/>
    <sheet name="Pessoal" sheetId="46" state="hidden" r:id="rId4"/>
    <sheet name="Dívida" sheetId="4" state="hidden" r:id="rId5"/>
    <sheet name="RPrim-Nom" sheetId="47" state="hidden" r:id="rId6"/>
    <sheet name="Metas Cons" sheetId="28" state="hidden" r:id="rId7"/>
    <sheet name="MetasRPPS" sheetId="37" state="hidden" r:id="rId8"/>
    <sheet name=" Avaliação" sheetId="29" state="hidden" r:id="rId9"/>
    <sheet name="Comparação" sheetId="30" state="hidden" r:id="rId10"/>
    <sheet name=" Patrimônio" sheetId="31" state="hidden" r:id="rId11"/>
    <sheet name=" Alienação" sheetId="32" state="hidden" r:id="rId12"/>
    <sheet name="RPPS-Fin-Atuarial" sheetId="40" state="hidden" r:id="rId13"/>
    <sheet name="Renúncia" sheetId="34" state="hidden" r:id="rId14"/>
    <sheet name="DOCC" sheetId="35" state="hidden" r:id="rId15"/>
    <sheet name="DOCC(alternativa)" sheetId="39" state="hidden" r:id="rId16"/>
    <sheet name="Anexo Riscos" sheetId="44" state="hidden" r:id="rId17"/>
    <sheet name="Anexo III - Metas e Prioridades" sheetId="43" state="hidden" r:id="rId18"/>
    <sheet name="Anexo IV - Consdo Patrimônio" sheetId="42" r:id="rId19"/>
  </sheets>
  <definedNames>
    <definedName name="_xlnm.Print_Area" localSheetId="0">Parâmetros!$A$7:$G$26</definedName>
    <definedName name="_xlnm.Print_Area" localSheetId="1">Projeções!$A$1:$AL$178</definedName>
    <definedName name="Z_16B3F100_CCE8_11D8_BD62_000C6E3CD3F1_.wvu.Cols" localSheetId="0" hidden="1">Parâmetros!$C:$C,Parâmetros!#REF!</definedName>
    <definedName name="Z_16B3F100_CCE8_11D8_BD62_000C6E3CD3F1_.wvu.Rows" localSheetId="4" hidden="1">Dívida!$23:$23,Dívida!#REF!</definedName>
    <definedName name="Z_16B3F100_CCE8_11D8_BD62_000C6E3CD3F1_.wvu.Rows" localSheetId="0" hidden="1">Parâmetros!$1:$6,Parâmetros!#REF!,Parâmetros!$12:$12</definedName>
  </definedNames>
  <calcPr calcId="124519"/>
  <customWorkbookViews>
    <customWorkbookView name="Julio - Modo de exibição pessoal" guid="{16B3F100-CCE8-11D8-BD62-000C6E3CD3F1}" mergeInterval="0" personalView="1" maximized="1" windowWidth="796" windowHeight="438" tabRatio="602" activeSheetId="17" showComments="commIndAndComment"/>
  </customWorkbookViews>
</workbook>
</file>

<file path=xl/calcChain.xml><?xml version="1.0" encoding="utf-8"?>
<calcChain xmlns="http://schemas.openxmlformats.org/spreadsheetml/2006/main">
  <c r="D9" i="42"/>
  <c r="D11"/>
  <c r="D12"/>
  <c r="D13"/>
  <c r="D14"/>
  <c r="G51" i="26" l="1"/>
  <c r="H51" s="1"/>
  <c r="I51" s="1"/>
  <c r="F40"/>
  <c r="E40"/>
  <c r="D40"/>
  <c r="C40"/>
  <c r="B18" i="32"/>
  <c r="G103" i="26"/>
  <c r="H103" s="1"/>
  <c r="I103" s="1"/>
  <c r="G102"/>
  <c r="H102" s="1"/>
  <c r="G100"/>
  <c r="H100" s="1"/>
  <c r="I100" s="1"/>
  <c r="F98"/>
  <c r="F101"/>
  <c r="E101"/>
  <c r="D101"/>
  <c r="C101"/>
  <c r="E98"/>
  <c r="D98"/>
  <c r="C98"/>
  <c r="G75"/>
  <c r="A1" i="32"/>
  <c r="D25"/>
  <c r="C25"/>
  <c r="B25"/>
  <c r="D21"/>
  <c r="D28" s="1"/>
  <c r="C21"/>
  <c r="C28"/>
  <c r="B21"/>
  <c r="B28" s="1"/>
  <c r="C18"/>
  <c r="D18" s="1"/>
  <c r="C16"/>
  <c r="B16"/>
  <c r="D11"/>
  <c r="D10" s="1"/>
  <c r="D16" s="1"/>
  <c r="C11"/>
  <c r="C10" s="1"/>
  <c r="B11"/>
  <c r="B10" s="1"/>
  <c r="C8"/>
  <c r="D8" s="1"/>
  <c r="D28" i="47"/>
  <c r="C28"/>
  <c r="B28"/>
  <c r="G149" i="26"/>
  <c r="G144"/>
  <c r="H144" s="1"/>
  <c r="I144" s="1"/>
  <c r="G139"/>
  <c r="H139" s="1"/>
  <c r="I139" s="1"/>
  <c r="G133"/>
  <c r="G128"/>
  <c r="H128" s="1"/>
  <c r="I128" s="1"/>
  <c r="G123"/>
  <c r="F145"/>
  <c r="D31" i="47" s="1"/>
  <c r="E145" i="26"/>
  <c r="D145"/>
  <c r="B31" i="47"/>
  <c r="C145" i="26"/>
  <c r="F140"/>
  <c r="E140"/>
  <c r="D140"/>
  <c r="C140"/>
  <c r="F135"/>
  <c r="F134" s="1"/>
  <c r="E135"/>
  <c r="D20" i="7" s="1"/>
  <c r="D135" i="26"/>
  <c r="C20" i="7" s="1"/>
  <c r="C135" i="26"/>
  <c r="C134" s="1"/>
  <c r="F129"/>
  <c r="F170" s="1"/>
  <c r="E129"/>
  <c r="D129"/>
  <c r="D170" s="1"/>
  <c r="C129"/>
  <c r="C170" s="1"/>
  <c r="F124"/>
  <c r="D24" i="47" s="1"/>
  <c r="E124" i="26"/>
  <c r="C24" i="47" s="1"/>
  <c r="D124" i="26"/>
  <c r="C124"/>
  <c r="F119"/>
  <c r="E119"/>
  <c r="D13" i="7" s="1"/>
  <c r="D119" i="26"/>
  <c r="C13" i="7" s="1"/>
  <c r="C119" i="26"/>
  <c r="B13" i="7" s="1"/>
  <c r="G18" i="26"/>
  <c r="H18" s="1"/>
  <c r="I18" s="1"/>
  <c r="G19"/>
  <c r="H19" s="1"/>
  <c r="I19" s="1"/>
  <c r="G20"/>
  <c r="H20" s="1"/>
  <c r="I20" s="1"/>
  <c r="G21"/>
  <c r="H21" s="1"/>
  <c r="I21" s="1"/>
  <c r="G22"/>
  <c r="H22" s="1"/>
  <c r="I22" s="1"/>
  <c r="G24"/>
  <c r="H24" s="1"/>
  <c r="G26"/>
  <c r="H26" s="1"/>
  <c r="G27"/>
  <c r="G28"/>
  <c r="H28" s="1"/>
  <c r="G29"/>
  <c r="H29" s="1"/>
  <c r="I29" s="1"/>
  <c r="G30"/>
  <c r="H30" s="1"/>
  <c r="I30" s="1"/>
  <c r="G31"/>
  <c r="H31" s="1"/>
  <c r="I31" s="1"/>
  <c r="G32"/>
  <c r="H32" s="1"/>
  <c r="I32" s="1"/>
  <c r="G33"/>
  <c r="H33" s="1"/>
  <c r="I33" s="1"/>
  <c r="G34"/>
  <c r="H34" s="1"/>
  <c r="I34" s="1"/>
  <c r="G35"/>
  <c r="H35" s="1"/>
  <c r="I35" s="1"/>
  <c r="G37"/>
  <c r="G38"/>
  <c r="H38" s="1"/>
  <c r="G46"/>
  <c r="H46" s="1"/>
  <c r="I46" s="1"/>
  <c r="G47"/>
  <c r="H47" s="1"/>
  <c r="I47" s="1"/>
  <c r="G48"/>
  <c r="H48" s="1"/>
  <c r="I48" s="1"/>
  <c r="G50"/>
  <c r="H50" s="1"/>
  <c r="I50" s="1"/>
  <c r="G57"/>
  <c r="H57" s="1"/>
  <c r="I57" s="1"/>
  <c r="G58"/>
  <c r="H58" s="1"/>
  <c r="I58" s="1"/>
  <c r="G59"/>
  <c r="H59" s="1"/>
  <c r="I59" s="1"/>
  <c r="G60"/>
  <c r="H60" s="1"/>
  <c r="I60" s="1"/>
  <c r="G61"/>
  <c r="H61" s="1"/>
  <c r="I61" s="1"/>
  <c r="G62"/>
  <c r="H62" s="1"/>
  <c r="I62" s="1"/>
  <c r="G63"/>
  <c r="H63" s="1"/>
  <c r="I63" s="1"/>
  <c r="G65"/>
  <c r="H65" s="1"/>
  <c r="I65" s="1"/>
  <c r="G66"/>
  <c r="H66" s="1"/>
  <c r="I66" s="1"/>
  <c r="G68"/>
  <c r="H68" s="1"/>
  <c r="G70"/>
  <c r="G71"/>
  <c r="G73"/>
  <c r="H73" s="1"/>
  <c r="G74"/>
  <c r="H74" s="1"/>
  <c r="I74" s="1"/>
  <c r="G76"/>
  <c r="H76" s="1"/>
  <c r="G77"/>
  <c r="H77" s="1"/>
  <c r="G78"/>
  <c r="H78" s="1"/>
  <c r="I78" s="1"/>
  <c r="G105"/>
  <c r="H105" s="1"/>
  <c r="G107"/>
  <c r="H107" s="1"/>
  <c r="I107" s="1"/>
  <c r="G108"/>
  <c r="H108" s="1"/>
  <c r="I108" s="1"/>
  <c r="I80"/>
  <c r="G14" i="47" s="1"/>
  <c r="G82" i="26"/>
  <c r="H82" s="1"/>
  <c r="I82" s="1"/>
  <c r="G83"/>
  <c r="H83" s="1"/>
  <c r="G84"/>
  <c r="H84" s="1"/>
  <c r="G85"/>
  <c r="H85" s="1"/>
  <c r="I85" s="1"/>
  <c r="G86"/>
  <c r="H86" s="1"/>
  <c r="G88"/>
  <c r="H88" s="1"/>
  <c r="G89"/>
  <c r="H89" s="1"/>
  <c r="I89" s="1"/>
  <c r="G90"/>
  <c r="H90" s="1"/>
  <c r="I90" s="1"/>
  <c r="G91"/>
  <c r="H91" s="1"/>
  <c r="I91" s="1"/>
  <c r="G92"/>
  <c r="H92" s="1"/>
  <c r="I92" s="1"/>
  <c r="G93"/>
  <c r="H93" s="1"/>
  <c r="I93" s="1"/>
  <c r="G94"/>
  <c r="H94" s="1"/>
  <c r="I94" s="1"/>
  <c r="G96"/>
  <c r="H96" s="1"/>
  <c r="G97"/>
  <c r="E17" i="47" s="1"/>
  <c r="G125" i="26"/>
  <c r="H125" s="1"/>
  <c r="G126"/>
  <c r="G127"/>
  <c r="H127" s="1"/>
  <c r="I127" s="1"/>
  <c r="G141"/>
  <c r="H141" s="1"/>
  <c r="G142"/>
  <c r="H142" s="1"/>
  <c r="I142" s="1"/>
  <c r="G143"/>
  <c r="H143" s="1"/>
  <c r="I143" s="1"/>
  <c r="G146"/>
  <c r="G147"/>
  <c r="H147" s="1"/>
  <c r="I147" s="1"/>
  <c r="G148"/>
  <c r="H148" s="1"/>
  <c r="I148" s="1"/>
  <c r="E40" i="47"/>
  <c r="F40" s="1"/>
  <c r="G40" s="1"/>
  <c r="E41"/>
  <c r="F41" s="1"/>
  <c r="G41" s="1"/>
  <c r="E42"/>
  <c r="F42" s="1"/>
  <c r="G42" s="1"/>
  <c r="E43"/>
  <c r="F43" s="1"/>
  <c r="G43" s="1"/>
  <c r="E44"/>
  <c r="E45"/>
  <c r="F45" s="1"/>
  <c r="G45" s="1"/>
  <c r="E46"/>
  <c r="F46" s="1"/>
  <c r="G46" s="1"/>
  <c r="E47"/>
  <c r="E48"/>
  <c r="E49"/>
  <c r="F49" s="1"/>
  <c r="G49" s="1"/>
  <c r="E50"/>
  <c r="F50" s="1"/>
  <c r="E51"/>
  <c r="F51" s="1"/>
  <c r="G51" s="1"/>
  <c r="E52"/>
  <c r="E53"/>
  <c r="F53" s="1"/>
  <c r="G53" s="1"/>
  <c r="E54"/>
  <c r="F54" s="1"/>
  <c r="G54" s="1"/>
  <c r="E55"/>
  <c r="F55" s="1"/>
  <c r="G55" s="1"/>
  <c r="E56"/>
  <c r="E61"/>
  <c r="F61" s="1"/>
  <c r="G61" s="1"/>
  <c r="E62"/>
  <c r="F62" s="1"/>
  <c r="G62" s="1"/>
  <c r="E63"/>
  <c r="F63" s="1"/>
  <c r="G63" s="1"/>
  <c r="E64"/>
  <c r="E65"/>
  <c r="F65" s="1"/>
  <c r="G65" s="1"/>
  <c r="E66"/>
  <c r="F66" s="1"/>
  <c r="G66" s="1"/>
  <c r="E67"/>
  <c r="E68"/>
  <c r="F68" s="1"/>
  <c r="G68" s="1"/>
  <c r="E69"/>
  <c r="E70"/>
  <c r="E71"/>
  <c r="F71" s="1"/>
  <c r="E72"/>
  <c r="F72" s="1"/>
  <c r="G72" s="1"/>
  <c r="E73"/>
  <c r="F73" s="1"/>
  <c r="G73" s="1"/>
  <c r="E74"/>
  <c r="E75"/>
  <c r="F75" s="1"/>
  <c r="G75" s="1"/>
  <c r="E76"/>
  <c r="E77"/>
  <c r="F77" s="1"/>
  <c r="G77" s="1"/>
  <c r="H80" i="26"/>
  <c r="F14" i="47" s="1"/>
  <c r="G80" i="26"/>
  <c r="E14" i="47" s="1"/>
  <c r="E14" i="4"/>
  <c r="G14" s="1"/>
  <c r="F14"/>
  <c r="E13"/>
  <c r="E12"/>
  <c r="F12" s="1"/>
  <c r="G12" s="1"/>
  <c r="E10"/>
  <c r="E9"/>
  <c r="F9" s="1"/>
  <c r="E8"/>
  <c r="D11"/>
  <c r="C11"/>
  <c r="B11"/>
  <c r="D7"/>
  <c r="D15" s="1"/>
  <c r="E18" i="30" s="1"/>
  <c r="C7" i="4"/>
  <c r="E17" i="29"/>
  <c r="H17" s="1"/>
  <c r="B7" i="4"/>
  <c r="C10" i="7"/>
  <c r="B21" i="30"/>
  <c r="C21" s="1"/>
  <c r="E21" s="1"/>
  <c r="G21" s="1"/>
  <c r="I21" s="1"/>
  <c r="K21" s="1"/>
  <c r="B9"/>
  <c r="C9" s="1"/>
  <c r="E9" s="1"/>
  <c r="G9" s="1"/>
  <c r="I9" s="1"/>
  <c r="K9" s="1"/>
  <c r="B18" i="4"/>
  <c r="C18" s="1"/>
  <c r="D18" s="1"/>
  <c r="E18" s="1"/>
  <c r="F18" s="1"/>
  <c r="G18" s="1"/>
  <c r="B5"/>
  <c r="C5" s="1"/>
  <c r="D5" s="1"/>
  <c r="E5" s="1"/>
  <c r="F5" s="1"/>
  <c r="G5" s="1"/>
  <c r="B5" i="47"/>
  <c r="B21" s="1"/>
  <c r="D78"/>
  <c r="C78"/>
  <c r="B78"/>
  <c r="D57"/>
  <c r="C57"/>
  <c r="B57"/>
  <c r="C9"/>
  <c r="C10"/>
  <c r="C14"/>
  <c r="C15"/>
  <c r="C16"/>
  <c r="C17"/>
  <c r="D9"/>
  <c r="D10"/>
  <c r="D14"/>
  <c r="D15"/>
  <c r="D16"/>
  <c r="D17"/>
  <c r="B9"/>
  <c r="B10"/>
  <c r="B14"/>
  <c r="B15"/>
  <c r="B16"/>
  <c r="B17"/>
  <c r="F81" i="26"/>
  <c r="E81"/>
  <c r="D81"/>
  <c r="C81"/>
  <c r="F72"/>
  <c r="E72"/>
  <c r="D72"/>
  <c r="C72"/>
  <c r="F69"/>
  <c r="E69"/>
  <c r="E67"/>
  <c r="D69"/>
  <c r="C69"/>
  <c r="F36"/>
  <c r="E36"/>
  <c r="D36"/>
  <c r="C36"/>
  <c r="A1" i="47"/>
  <c r="C7" i="26"/>
  <c r="C117" s="1"/>
  <c r="D117" s="1"/>
  <c r="E117" s="1"/>
  <c r="F117" s="1"/>
  <c r="G117" s="1"/>
  <c r="H117" s="1"/>
  <c r="I117" s="1"/>
  <c r="A3" i="39"/>
  <c r="A3" i="35"/>
  <c r="A3" i="34"/>
  <c r="A3" i="31"/>
  <c r="A3" i="30"/>
  <c r="A3" i="29"/>
  <c r="A3" i="37"/>
  <c r="A113" i="26"/>
  <c r="A112"/>
  <c r="A2"/>
  <c r="A1"/>
  <c r="C9"/>
  <c r="C158" s="1"/>
  <c r="D9"/>
  <c r="E9"/>
  <c r="F9"/>
  <c r="F158" s="1"/>
  <c r="B15" i="29"/>
  <c r="I15" s="1"/>
  <c r="F16" i="26"/>
  <c r="F15" s="1"/>
  <c r="F25"/>
  <c r="F52"/>
  <c r="F87"/>
  <c r="F95"/>
  <c r="F106"/>
  <c r="F104"/>
  <c r="D22" i="4"/>
  <c r="C22"/>
  <c r="B22"/>
  <c r="D21"/>
  <c r="C21"/>
  <c r="B21"/>
  <c r="A1" i="46"/>
  <c r="C18" i="30"/>
  <c r="C30" s="1"/>
  <c r="F30" s="1"/>
  <c r="C17"/>
  <c r="C29" s="1"/>
  <c r="F29" s="1"/>
  <c r="C16"/>
  <c r="C28" s="1"/>
  <c r="F28" s="1"/>
  <c r="C14"/>
  <c r="F14" s="1"/>
  <c r="D14"/>
  <c r="C13"/>
  <c r="C25" s="1"/>
  <c r="F25" s="1"/>
  <c r="D13"/>
  <c r="C12"/>
  <c r="F12" s="1"/>
  <c r="C11"/>
  <c r="C23" s="1"/>
  <c r="F23" s="1"/>
  <c r="C5" i="45"/>
  <c r="D5"/>
  <c r="E5" s="1"/>
  <c r="F5" s="1"/>
  <c r="B8"/>
  <c r="B9"/>
  <c r="B10"/>
  <c r="B11"/>
  <c r="K21" i="28"/>
  <c r="K20"/>
  <c r="K19"/>
  <c r="G21"/>
  <c r="G20"/>
  <c r="G19"/>
  <c r="C21"/>
  <c r="C20"/>
  <c r="C19"/>
  <c r="C8" i="45"/>
  <c r="C9"/>
  <c r="C10"/>
  <c r="C11"/>
  <c r="C52" i="26"/>
  <c r="B17" i="7"/>
  <c r="D52" i="26"/>
  <c r="E52"/>
  <c r="D17" i="7" s="1"/>
  <c r="E106" i="26"/>
  <c r="D106"/>
  <c r="D104" s="1"/>
  <c r="C106"/>
  <c r="C104" s="1"/>
  <c r="A2" i="45"/>
  <c r="A1"/>
  <c r="D20" i="4"/>
  <c r="C20"/>
  <c r="B20"/>
  <c r="E16" i="26"/>
  <c r="E15"/>
  <c r="D16"/>
  <c r="D15" s="1"/>
  <c r="C16"/>
  <c r="C15" s="1"/>
  <c r="C8" s="1"/>
  <c r="E25"/>
  <c r="C8" i="47" s="1"/>
  <c r="E87" i="26"/>
  <c r="E79"/>
  <c r="C13" i="47" s="1"/>
  <c r="E95" i="26"/>
  <c r="D25"/>
  <c r="B8" i="47" s="1"/>
  <c r="D87" i="26"/>
  <c r="D95"/>
  <c r="C95"/>
  <c r="C87"/>
  <c r="C25"/>
  <c r="C23"/>
  <c r="D16" i="44"/>
  <c r="D24"/>
  <c r="B16"/>
  <c r="B25" s="1"/>
  <c r="B24"/>
  <c r="A1"/>
  <c r="A1" i="29"/>
  <c r="E161" i="26"/>
  <c r="F25" i="31"/>
  <c r="F24"/>
  <c r="F23"/>
  <c r="F26"/>
  <c r="D25"/>
  <c r="D24"/>
  <c r="F12"/>
  <c r="F19"/>
  <c r="D16" s="1"/>
  <c r="B25"/>
  <c r="B24"/>
  <c r="A1"/>
  <c r="D16" i="30"/>
  <c r="E28"/>
  <c r="E23"/>
  <c r="B28"/>
  <c r="D28" s="1"/>
  <c r="A1"/>
  <c r="G165" i="26"/>
  <c r="A1" i="4"/>
  <c r="A1" i="35"/>
  <c r="B20" i="39"/>
  <c r="A1"/>
  <c r="A1" i="28"/>
  <c r="A1" i="37"/>
  <c r="D165" i="26"/>
  <c r="C159"/>
  <c r="C172"/>
  <c r="C173"/>
  <c r="I172"/>
  <c r="I174" s="1"/>
  <c r="I173"/>
  <c r="G172"/>
  <c r="G173"/>
  <c r="F159"/>
  <c r="F172"/>
  <c r="F174" s="1"/>
  <c r="F173"/>
  <c r="E159"/>
  <c r="E172"/>
  <c r="E173"/>
  <c r="D159"/>
  <c r="D172"/>
  <c r="D174" s="1"/>
  <c r="D173"/>
  <c r="I171"/>
  <c r="G171"/>
  <c r="F171"/>
  <c r="E171"/>
  <c r="D171"/>
  <c r="C171"/>
  <c r="I169"/>
  <c r="G169"/>
  <c r="F169"/>
  <c r="E169"/>
  <c r="D169"/>
  <c r="C169"/>
  <c r="I167"/>
  <c r="G167"/>
  <c r="F167"/>
  <c r="E167"/>
  <c r="D167"/>
  <c r="C167"/>
  <c r="F165"/>
  <c r="E165"/>
  <c r="C165"/>
  <c r="I164"/>
  <c r="G164"/>
  <c r="F164"/>
  <c r="E164"/>
  <c r="D164"/>
  <c r="C164"/>
  <c r="I163"/>
  <c r="G163"/>
  <c r="F163"/>
  <c r="E163"/>
  <c r="D163"/>
  <c r="C163"/>
  <c r="I162"/>
  <c r="G162"/>
  <c r="F162"/>
  <c r="E162"/>
  <c r="D162"/>
  <c r="C162"/>
  <c r="I161"/>
  <c r="G161"/>
  <c r="F161"/>
  <c r="D161"/>
  <c r="C161"/>
  <c r="I160"/>
  <c r="G160"/>
  <c r="F160"/>
  <c r="E160"/>
  <c r="D160"/>
  <c r="C160"/>
  <c r="F154"/>
  <c r="E154"/>
  <c r="D154"/>
  <c r="B24" i="34"/>
  <c r="E11" s="1"/>
  <c r="B25"/>
  <c r="D18"/>
  <c r="A1"/>
  <c r="A1" i="40"/>
  <c r="B23" i="30"/>
  <c r="D23" s="1"/>
  <c r="H16" i="29"/>
  <c r="I16"/>
  <c r="E25" i="30"/>
  <c r="H25" s="1"/>
  <c r="B25"/>
  <c r="D25" s="1"/>
  <c r="E26"/>
  <c r="H26" s="1"/>
  <c r="I165" i="26"/>
  <c r="D12" i="30"/>
  <c r="B24"/>
  <c r="D24" s="1"/>
  <c r="B26"/>
  <c r="D26" s="1"/>
  <c r="E15"/>
  <c r="H15" s="1"/>
  <c r="E24"/>
  <c r="E27" s="1"/>
  <c r="H27" s="1"/>
  <c r="B15"/>
  <c r="D15" s="1"/>
  <c r="G9" i="31"/>
  <c r="D11" i="30"/>
  <c r="C15" i="4"/>
  <c r="E18" i="29" s="1"/>
  <c r="H18" s="1"/>
  <c r="I18"/>
  <c r="I17"/>
  <c r="B15" i="31"/>
  <c r="D15" s="1"/>
  <c r="F15" s="1"/>
  <c r="I12" i="29"/>
  <c r="I11"/>
  <c r="I13"/>
  <c r="I14"/>
  <c r="H23" i="30"/>
  <c r="H11"/>
  <c r="H16"/>
  <c r="H13"/>
  <c r="H14"/>
  <c r="H12"/>
  <c r="H28"/>
  <c r="E168" i="26"/>
  <c r="F118"/>
  <c r="D23" i="47" s="1"/>
  <c r="E118" i="26"/>
  <c r="C23" i="47" s="1"/>
  <c r="F64"/>
  <c r="G64" s="1"/>
  <c r="B24"/>
  <c r="E17" i="30"/>
  <c r="E29" s="1"/>
  <c r="H29" s="1"/>
  <c r="C24"/>
  <c r="C26"/>
  <c r="F26" s="1"/>
  <c r="G10" i="31"/>
  <c r="G11"/>
  <c r="F74" i="47"/>
  <c r="G74" s="1"/>
  <c r="H149" i="26"/>
  <c r="I149" s="1"/>
  <c r="D9" i="31"/>
  <c r="D12" s="1"/>
  <c r="G12"/>
  <c r="E134" i="26"/>
  <c r="C27" i="47" s="1"/>
  <c r="C31"/>
  <c r="F13" i="4"/>
  <c r="G13" s="1"/>
  <c r="E11"/>
  <c r="D168" i="26"/>
  <c r="B15" i="4"/>
  <c r="F8"/>
  <c r="G8" s="1"/>
  <c r="C13" i="45"/>
  <c r="B30" i="30"/>
  <c r="D30" s="1"/>
  <c r="D18"/>
  <c r="D17"/>
  <c r="B29"/>
  <c r="D29" s="1"/>
  <c r="F56" i="47"/>
  <c r="G56" s="1"/>
  <c r="B20" i="7"/>
  <c r="C14"/>
  <c r="D14"/>
  <c r="E170" i="26"/>
  <c r="D118"/>
  <c r="C67"/>
  <c r="B13" i="45"/>
  <c r="D23" i="26"/>
  <c r="E9" i="47"/>
  <c r="G159" i="26"/>
  <c r="E15" i="47"/>
  <c r="D11" i="45"/>
  <c r="C168" i="26"/>
  <c r="C118"/>
  <c r="C152" s="1"/>
  <c r="C166" s="1"/>
  <c r="F79"/>
  <c r="D13" i="47" s="1"/>
  <c r="F67" i="26"/>
  <c r="E158"/>
  <c r="E15" i="34"/>
  <c r="H70" i="26"/>
  <c r="I70" s="1"/>
  <c r="C17" i="7"/>
  <c r="C12" i="45"/>
  <c r="C15" i="7"/>
  <c r="D15"/>
  <c r="B15"/>
  <c r="G23" i="31"/>
  <c r="G18"/>
  <c r="G19"/>
  <c r="H24" i="30"/>
  <c r="C15"/>
  <c r="F15" s="1"/>
  <c r="F70" i="47"/>
  <c r="G70" s="1"/>
  <c r="F67"/>
  <c r="G67" s="1"/>
  <c r="G24" i="31"/>
  <c r="G26"/>
  <c r="G25"/>
  <c r="B8"/>
  <c r="D8" s="1"/>
  <c r="F8" s="1"/>
  <c r="B22"/>
  <c r="D22" s="1"/>
  <c r="F22" s="1"/>
  <c r="D10" i="7"/>
  <c r="E10" s="1"/>
  <c r="B10" i="40"/>
  <c r="B46" s="1"/>
  <c r="B69" s="1"/>
  <c r="B72" s="1"/>
  <c r="B78" s="1"/>
  <c r="B84" s="1"/>
  <c r="B119" s="1"/>
  <c r="B139" s="1"/>
  <c r="F10" i="4"/>
  <c r="E7"/>
  <c r="E15" s="1"/>
  <c r="B18" i="28" s="1"/>
  <c r="G10" i="4"/>
  <c r="G16" i="31"/>
  <c r="G17"/>
  <c r="E104" i="26"/>
  <c r="B12" i="45"/>
  <c r="D158" i="26"/>
  <c r="D25" i="44"/>
  <c r="D10" i="45"/>
  <c r="F23" i="26"/>
  <c r="D8" i="47"/>
  <c r="B17" i="28"/>
  <c r="G17" i="30" s="1"/>
  <c r="J17" s="1"/>
  <c r="D16" i="7"/>
  <c r="E39" i="26"/>
  <c r="B16" i="7"/>
  <c r="C16"/>
  <c r="D39" i="26"/>
  <c r="C39"/>
  <c r="F168"/>
  <c r="D79"/>
  <c r="B13" i="47" s="1"/>
  <c r="B14" i="7"/>
  <c r="D134" i="26"/>
  <c r="B27" i="47" s="1"/>
  <c r="C174" i="26"/>
  <c r="B23" i="47"/>
  <c r="D152" i="26"/>
  <c r="D166" s="1"/>
  <c r="H75"/>
  <c r="I75" s="1"/>
  <c r="G72"/>
  <c r="H71"/>
  <c r="I71" s="1"/>
  <c r="G69"/>
  <c r="E10" i="47"/>
  <c r="E21" i="4"/>
  <c r="H126" i="26"/>
  <c r="I126" s="1"/>
  <c r="F52" i="47"/>
  <c r="G52" s="1"/>
  <c r="F47"/>
  <c r="G47" s="1"/>
  <c r="H133" i="26"/>
  <c r="I133" s="1"/>
  <c r="F48" i="47"/>
  <c r="G48" s="1"/>
  <c r="E16" l="1"/>
  <c r="E57"/>
  <c r="F15" i="34"/>
  <c r="F10" i="40"/>
  <c r="F46" s="1"/>
  <c r="F69" s="1"/>
  <c r="F72" s="1"/>
  <c r="F78" s="1"/>
  <c r="F84" s="1"/>
  <c r="F119" s="1"/>
  <c r="F139" s="1"/>
  <c r="E14" i="7"/>
  <c r="G132" i="26" s="1"/>
  <c r="G95"/>
  <c r="H17" i="30"/>
  <c r="G36" i="26"/>
  <c r="E12" i="31"/>
  <c r="E11"/>
  <c r="G11" i="4"/>
  <c r="D25" i="47"/>
  <c r="F8" i="26"/>
  <c r="D30" i="32"/>
  <c r="C30" s="1"/>
  <c r="B30" s="1"/>
  <c r="E17" i="7"/>
  <c r="G56" i="26" s="1"/>
  <c r="C32" i="47"/>
  <c r="C25"/>
  <c r="F11" i="34"/>
  <c r="E174" i="26"/>
  <c r="G174"/>
  <c r="C79"/>
  <c r="C110" s="1"/>
  <c r="D67"/>
  <c r="D8" s="1"/>
  <c r="F39"/>
  <c r="C21" i="47"/>
  <c r="D21" s="1"/>
  <c r="E21" s="1"/>
  <c r="F21" s="1"/>
  <c r="G21" s="1"/>
  <c r="B38"/>
  <c r="B59" s="1"/>
  <c r="C59" s="1"/>
  <c r="D59" s="1"/>
  <c r="E59" s="1"/>
  <c r="F59" s="1"/>
  <c r="G59" s="1"/>
  <c r="G25" i="26"/>
  <c r="E8" i="47" s="1"/>
  <c r="E16" i="7"/>
  <c r="G64" i="26" s="1"/>
  <c r="F18" i="30"/>
  <c r="C5" i="47"/>
  <c r="D5" s="1"/>
  <c r="E5" s="1"/>
  <c r="F5" s="1"/>
  <c r="G5" s="1"/>
  <c r="C7" i="45"/>
  <c r="B25" i="47"/>
  <c r="D7" i="26"/>
  <c r="E7" s="1"/>
  <c r="F7" s="1"/>
  <c r="G7" s="1"/>
  <c r="H7" s="1"/>
  <c r="I7" s="1"/>
  <c r="E78" i="47"/>
  <c r="E16" i="34"/>
  <c r="E12"/>
  <c r="F12" s="1"/>
  <c r="H10" i="40"/>
  <c r="H46" s="1"/>
  <c r="H69" s="1"/>
  <c r="H72" s="1"/>
  <c r="H78" s="1"/>
  <c r="H84" s="1"/>
  <c r="H119" s="1"/>
  <c r="H139" s="1"/>
  <c r="E17" i="34"/>
  <c r="C27" i="30"/>
  <c r="F27" s="1"/>
  <c r="E22" i="4"/>
  <c r="G67" i="26"/>
  <c r="B18" i="47"/>
  <c r="G87" i="26"/>
  <c r="H146"/>
  <c r="I146" s="1"/>
  <c r="H27"/>
  <c r="I27" s="1"/>
  <c r="E13" i="7"/>
  <c r="G122" i="26" s="1"/>
  <c r="G81"/>
  <c r="G79" s="1"/>
  <c r="E13" i="47" s="1"/>
  <c r="E18" s="1"/>
  <c r="H37" i="26"/>
  <c r="I37" s="1"/>
  <c r="F17" i="30"/>
  <c r="E14" i="34"/>
  <c r="F14" s="1"/>
  <c r="E13"/>
  <c r="F13" s="1"/>
  <c r="G101" i="26"/>
  <c r="F13" i="30"/>
  <c r="C18" i="47"/>
  <c r="F76"/>
  <c r="G76" s="1"/>
  <c r="F69"/>
  <c r="G69" s="1"/>
  <c r="B32"/>
  <c r="B33" s="1"/>
  <c r="B7" i="45"/>
  <c r="D18" i="47"/>
  <c r="G145" i="26"/>
  <c r="E31" i="47" s="1"/>
  <c r="H97" i="26"/>
  <c r="I97" s="1"/>
  <c r="G17" i="47" s="1"/>
  <c r="F44"/>
  <c r="G44" s="1"/>
  <c r="E15" i="7"/>
  <c r="G13" i="26" s="1"/>
  <c r="H123"/>
  <c r="I123" s="1"/>
  <c r="F11" i="30"/>
  <c r="G124" i="26"/>
  <c r="E24" i="47" s="1"/>
  <c r="G140" i="26"/>
  <c r="C17" i="28"/>
  <c r="G29" i="30" s="1"/>
  <c r="J29" s="1"/>
  <c r="E28" i="47"/>
  <c r="F24" i="30"/>
  <c r="F16"/>
  <c r="F15" i="7"/>
  <c r="G15" s="1"/>
  <c r="I69" i="26"/>
  <c r="G18" i="30"/>
  <c r="J18" s="1"/>
  <c r="C18" i="28"/>
  <c r="G30" i="30" s="1"/>
  <c r="J30" s="1"/>
  <c r="F110" i="26"/>
  <c r="D7" i="47"/>
  <c r="D11" s="1"/>
  <c r="D19" s="1"/>
  <c r="F157" i="26"/>
  <c r="F175"/>
  <c r="F176" s="1"/>
  <c r="C6" i="45"/>
  <c r="C14" s="1"/>
  <c r="G22" i="4"/>
  <c r="G7"/>
  <c r="C33" i="47"/>
  <c r="G11" i="26"/>
  <c r="H11" s="1"/>
  <c r="I11" s="1"/>
  <c r="G10"/>
  <c r="G12"/>
  <c r="G14"/>
  <c r="H14" s="1"/>
  <c r="I14" s="1"/>
  <c r="D23" i="31"/>
  <c r="D26" s="1"/>
  <c r="D19"/>
  <c r="G9" i="4"/>
  <c r="F7"/>
  <c r="I77" i="26"/>
  <c r="G10" i="47" s="1"/>
  <c r="F10"/>
  <c r="D27"/>
  <c r="D32" s="1"/>
  <c r="D33" s="1"/>
  <c r="F152" i="26"/>
  <c r="F166" s="1"/>
  <c r="F10" i="7"/>
  <c r="B7" i="28"/>
  <c r="F7" s="1"/>
  <c r="J7" s="1"/>
  <c r="B8" i="37"/>
  <c r="E8" s="1"/>
  <c r="H8" s="1"/>
  <c r="B6" i="46"/>
  <c r="B14"/>
  <c r="D10" i="34"/>
  <c r="E10" s="1"/>
  <c r="F10" s="1"/>
  <c r="E30" i="30"/>
  <c r="H30" s="1"/>
  <c r="H18"/>
  <c r="I83" i="26"/>
  <c r="G16" i="47" s="1"/>
  <c r="F16"/>
  <c r="I73" i="26"/>
  <c r="F10" i="45" s="1"/>
  <c r="E10"/>
  <c r="F16" i="7"/>
  <c r="H145" i="26"/>
  <c r="F31" i="47" s="1"/>
  <c r="G49" i="26"/>
  <c r="B27" i="30"/>
  <c r="D27" s="1"/>
  <c r="G23" i="26"/>
  <c r="C175"/>
  <c r="C176" s="1"/>
  <c r="F17" i="7"/>
  <c r="H56" i="26" s="1"/>
  <c r="C157"/>
  <c r="E9" i="31"/>
  <c r="F16" i="34"/>
  <c r="F11" i="4"/>
  <c r="B9" i="31"/>
  <c r="E152" i="26"/>
  <c r="F22" i="4"/>
  <c r="G53" i="26"/>
  <c r="G130"/>
  <c r="E10" i="31"/>
  <c r="F17" i="34"/>
  <c r="E20" i="7"/>
  <c r="F20" s="1"/>
  <c r="G20" s="1"/>
  <c r="G55" i="26"/>
  <c r="G42"/>
  <c r="H42" s="1"/>
  <c r="H69"/>
  <c r="I145"/>
  <c r="G31" i="47" s="1"/>
  <c r="E23" i="26"/>
  <c r="E8" s="1"/>
  <c r="G137"/>
  <c r="I86"/>
  <c r="G15" i="47" s="1"/>
  <c r="F15"/>
  <c r="I84" i="26"/>
  <c r="I81" s="1"/>
  <c r="H81"/>
  <c r="I105"/>
  <c r="I38"/>
  <c r="I36" s="1"/>
  <c r="H36"/>
  <c r="F9" i="47"/>
  <c r="I28" i="26"/>
  <c r="E11" i="45"/>
  <c r="I24" i="26"/>
  <c r="I159"/>
  <c r="G71" i="47"/>
  <c r="G50"/>
  <c r="F57"/>
  <c r="I141" i="26"/>
  <c r="F28" i="47"/>
  <c r="H140" i="26"/>
  <c r="I125"/>
  <c r="H124"/>
  <c r="F24" i="47" s="1"/>
  <c r="F21" i="4"/>
  <c r="I96" i="26"/>
  <c r="I88"/>
  <c r="I87" s="1"/>
  <c r="H87"/>
  <c r="I76"/>
  <c r="H72"/>
  <c r="H67" s="1"/>
  <c r="I68"/>
  <c r="I26"/>
  <c r="H25"/>
  <c r="F8" i="47" s="1"/>
  <c r="H101" i="26"/>
  <c r="I102"/>
  <c r="I101" s="1"/>
  <c r="C38" i="47"/>
  <c r="D38" s="1"/>
  <c r="E38" s="1"/>
  <c r="F38" s="1"/>
  <c r="G38" s="1"/>
  <c r="G44" i="26" l="1"/>
  <c r="G43"/>
  <c r="F78" i="47"/>
  <c r="G41" i="26"/>
  <c r="H41" s="1"/>
  <c r="G131"/>
  <c r="G54"/>
  <c r="F14" i="7"/>
  <c r="G45" i="26"/>
  <c r="H45" s="1"/>
  <c r="G136"/>
  <c r="H55"/>
  <c r="G138"/>
  <c r="D157"/>
  <c r="D110"/>
  <c r="B7" i="47"/>
  <c r="B11" s="1"/>
  <c r="B19" s="1"/>
  <c r="B36" s="1"/>
  <c r="B80" s="1"/>
  <c r="D175" i="26"/>
  <c r="D176" s="1"/>
  <c r="H49"/>
  <c r="G57" i="47"/>
  <c r="F17"/>
  <c r="H12" i="26"/>
  <c r="I12" s="1"/>
  <c r="H64"/>
  <c r="I25"/>
  <c r="G8" i="47" s="1"/>
  <c r="I95" i="26"/>
  <c r="I79" s="1"/>
  <c r="G13" i="47" s="1"/>
  <c r="G18" s="1"/>
  <c r="G99" i="26"/>
  <c r="G98" s="1"/>
  <c r="E18" i="34"/>
  <c r="F18"/>
  <c r="G78" i="47"/>
  <c r="G17" i="26"/>
  <c r="B12" i="37" s="1"/>
  <c r="H95" i="26"/>
  <c r="F13" i="7"/>
  <c r="G13" s="1"/>
  <c r="G120" i="26"/>
  <c r="G17" i="7"/>
  <c r="I56" i="26" s="1"/>
  <c r="H13"/>
  <c r="I13" s="1"/>
  <c r="I72"/>
  <c r="G121"/>
  <c r="C7" i="47"/>
  <c r="C11" s="1"/>
  <c r="C19" s="1"/>
  <c r="C36" s="1"/>
  <c r="C80" s="1"/>
  <c r="B6" i="45"/>
  <c r="B14" s="1"/>
  <c r="E175" i="26"/>
  <c r="E176" s="1"/>
  <c r="E110"/>
  <c r="E11" i="29" s="1"/>
  <c r="E157" i="26"/>
  <c r="B12" i="31"/>
  <c r="B16"/>
  <c r="B19" s="1"/>
  <c r="E18"/>
  <c r="E16"/>
  <c r="E17"/>
  <c r="E19"/>
  <c r="D8" i="45"/>
  <c r="G9" i="26"/>
  <c r="H10"/>
  <c r="G15" i="4"/>
  <c r="J18" i="28" s="1"/>
  <c r="J17"/>
  <c r="H53" i="26"/>
  <c r="G52"/>
  <c r="E13" i="29"/>
  <c r="E166" i="26"/>
  <c r="G106"/>
  <c r="F15" i="4"/>
  <c r="F18" i="28" s="1"/>
  <c r="F17"/>
  <c r="G16" i="7"/>
  <c r="I49" i="26" s="1"/>
  <c r="H54"/>
  <c r="G129"/>
  <c r="H130"/>
  <c r="C6" i="46"/>
  <c r="C14"/>
  <c r="G10" i="7"/>
  <c r="E25" i="31"/>
  <c r="E24"/>
  <c r="E26"/>
  <c r="E23"/>
  <c r="H44" i="26"/>
  <c r="D36" i="47"/>
  <c r="D80" s="1"/>
  <c r="I140" i="26"/>
  <c r="G28" i="47"/>
  <c r="I67" i="26"/>
  <c r="H23"/>
  <c r="H79"/>
  <c r="F13" i="47" s="1"/>
  <c r="F18" s="1"/>
  <c r="H137" i="26"/>
  <c r="I137" s="1"/>
  <c r="H138"/>
  <c r="I138" s="1"/>
  <c r="H43"/>
  <c r="G40"/>
  <c r="G39" s="1"/>
  <c r="B11" i="35" s="1"/>
  <c r="G21" i="4"/>
  <c r="I124" i="26"/>
  <c r="G24" i="47" s="1"/>
  <c r="G119" i="26"/>
  <c r="F11" i="45"/>
  <c r="G9" i="47"/>
  <c r="G135" i="26"/>
  <c r="H136"/>
  <c r="I23" l="1"/>
  <c r="H131"/>
  <c r="I131" s="1"/>
  <c r="G14" i="7"/>
  <c r="H132" i="26"/>
  <c r="G16"/>
  <c r="G15" s="1"/>
  <c r="G8" s="1"/>
  <c r="I64"/>
  <c r="D9" i="45"/>
  <c r="I55" i="26"/>
  <c r="I54"/>
  <c r="H121"/>
  <c r="I121" s="1"/>
  <c r="H120"/>
  <c r="I120" s="1"/>
  <c r="I44"/>
  <c r="H17"/>
  <c r="H16" s="1"/>
  <c r="H15" s="1"/>
  <c r="H99"/>
  <c r="G151"/>
  <c r="H122"/>
  <c r="I122" s="1"/>
  <c r="I130"/>
  <c r="G17" i="28"/>
  <c r="I29" i="30" s="1"/>
  <c r="L29" s="1"/>
  <c r="I17"/>
  <c r="L17" s="1"/>
  <c r="K18"/>
  <c r="K18" i="28"/>
  <c r="K30" i="30" s="1"/>
  <c r="C16" i="31"/>
  <c r="C17"/>
  <c r="C19"/>
  <c r="C18"/>
  <c r="E12" i="29"/>
  <c r="H11"/>
  <c r="G11"/>
  <c r="I45" i="26"/>
  <c r="D12" i="45"/>
  <c r="G104" i="26"/>
  <c r="B13" i="35"/>
  <c r="D13" i="45"/>
  <c r="E14" i="29"/>
  <c r="H13"/>
  <c r="G13"/>
  <c r="K17" i="30"/>
  <c r="K17" i="28"/>
  <c r="K29" i="30" s="1"/>
  <c r="I41" i="26"/>
  <c r="H106"/>
  <c r="B10" i="35"/>
  <c r="B9" s="1"/>
  <c r="G158" i="26"/>
  <c r="C9" i="31"/>
  <c r="C11"/>
  <c r="C12"/>
  <c r="C10"/>
  <c r="D15" i="29"/>
  <c r="G16"/>
  <c r="D18"/>
  <c r="D17"/>
  <c r="D16"/>
  <c r="G18"/>
  <c r="D12"/>
  <c r="D13"/>
  <c r="D11"/>
  <c r="G17"/>
  <c r="D14"/>
  <c r="D7" i="45"/>
  <c r="I42" i="26"/>
  <c r="D6" i="46"/>
  <c r="D14"/>
  <c r="G170" i="26"/>
  <c r="B20" i="35"/>
  <c r="I18" i="30"/>
  <c r="L18" s="1"/>
  <c r="G18" i="28"/>
  <c r="I30" i="30" s="1"/>
  <c r="L30" s="1"/>
  <c r="I53" i="26"/>
  <c r="H52"/>
  <c r="H9"/>
  <c r="E8" i="45"/>
  <c r="I10" i="26"/>
  <c r="B23" i="31"/>
  <c r="B26" s="1"/>
  <c r="H135" i="26"/>
  <c r="H134" s="1"/>
  <c r="F27" i="47" s="1"/>
  <c r="F32" s="1"/>
  <c r="I136" i="26"/>
  <c r="I135" s="1"/>
  <c r="I17"/>
  <c r="E12" i="37"/>
  <c r="C12"/>
  <c r="B13"/>
  <c r="I43" i="26"/>
  <c r="H40"/>
  <c r="I99"/>
  <c r="I98" s="1"/>
  <c r="H98"/>
  <c r="B14" i="37"/>
  <c r="G168" i="26"/>
  <c r="G134"/>
  <c r="E27" i="47" s="1"/>
  <c r="E32" s="1"/>
  <c r="B19" i="35"/>
  <c r="G118" i="26"/>
  <c r="D6" i="45" l="1"/>
  <c r="D14" s="1"/>
  <c r="G110" i="26"/>
  <c r="G150" s="1"/>
  <c r="E34" i="47" s="1"/>
  <c r="G175" i="26"/>
  <c r="G176" s="1"/>
  <c r="G157"/>
  <c r="H39"/>
  <c r="E9" i="45"/>
  <c r="H129" i="26"/>
  <c r="E7" i="47"/>
  <c r="E11" s="1"/>
  <c r="E19" s="1"/>
  <c r="B12" i="28" s="1"/>
  <c r="I40" i="26"/>
  <c r="I39" s="1"/>
  <c r="H119"/>
  <c r="H118" s="1"/>
  <c r="I52"/>
  <c r="I132"/>
  <c r="I151" s="1"/>
  <c r="H14" i="37" s="1"/>
  <c r="B18" i="35"/>
  <c r="H151" i="26"/>
  <c r="E14" i="37" s="1"/>
  <c r="B14" i="35"/>
  <c r="B16" s="1"/>
  <c r="I106" i="26"/>
  <c r="I9"/>
  <c r="I158" s="1"/>
  <c r="F8" i="45"/>
  <c r="E12"/>
  <c r="E7" s="1"/>
  <c r="E13"/>
  <c r="H104" i="26"/>
  <c r="C23" i="31"/>
  <c r="C26"/>
  <c r="C24"/>
  <c r="C25"/>
  <c r="H12" i="29"/>
  <c r="E15"/>
  <c r="G12"/>
  <c r="H14"/>
  <c r="G14"/>
  <c r="E15" i="37"/>
  <c r="F15" s="1"/>
  <c r="F14"/>
  <c r="E23" i="47"/>
  <c r="E25" s="1"/>
  <c r="E33" s="1"/>
  <c r="B15" i="37"/>
  <c r="C15" s="1"/>
  <c r="C14"/>
  <c r="B16"/>
  <c r="C13"/>
  <c r="F9" i="45"/>
  <c r="I16" i="26"/>
  <c r="I15" s="1"/>
  <c r="H12" i="37"/>
  <c r="F23" i="47"/>
  <c r="F25" s="1"/>
  <c r="F33" s="1"/>
  <c r="H8" i="26"/>
  <c r="E13" i="37"/>
  <c r="F12"/>
  <c r="I168" i="26"/>
  <c r="I134"/>
  <c r="G27" i="47" s="1"/>
  <c r="G32" s="1"/>
  <c r="I119" i="26"/>
  <c r="B9" i="46" l="1"/>
  <c r="B15"/>
  <c r="B8"/>
  <c r="E21" i="28"/>
  <c r="I118" i="26"/>
  <c r="I129"/>
  <c r="I170" s="1"/>
  <c r="B11" i="28"/>
  <c r="I8" i="26"/>
  <c r="E17" i="28"/>
  <c r="E18"/>
  <c r="E20"/>
  <c r="B7" i="46"/>
  <c r="E19" i="28"/>
  <c r="B16" i="46"/>
  <c r="B17"/>
  <c r="B22" i="35"/>
  <c r="H15" i="29"/>
  <c r="G15"/>
  <c r="I104" i="26"/>
  <c r="F12" i="45"/>
  <c r="F7" s="1"/>
  <c r="F13"/>
  <c r="H110" i="26"/>
  <c r="E6" i="45"/>
  <c r="E14" s="1"/>
  <c r="F7" i="47"/>
  <c r="F11" s="1"/>
  <c r="F19" s="1"/>
  <c r="F6" i="45"/>
  <c r="I157" i="26"/>
  <c r="C16" i="37"/>
  <c r="G152" i="26"/>
  <c r="G23" i="47"/>
  <c r="G25" s="1"/>
  <c r="G33" s="1"/>
  <c r="F13" i="37"/>
  <c r="F16" s="1"/>
  <c r="E16"/>
  <c r="E11" i="28"/>
  <c r="C11"/>
  <c r="G23" i="30" s="1"/>
  <c r="J23" s="1"/>
  <c r="G11"/>
  <c r="J11" s="1"/>
  <c r="G12"/>
  <c r="E12" i="28"/>
  <c r="C12"/>
  <c r="G24" i="30" s="1"/>
  <c r="J24" s="1"/>
  <c r="I14" i="37"/>
  <c r="H15"/>
  <c r="I15" s="1"/>
  <c r="H13"/>
  <c r="I12"/>
  <c r="E35" i="47"/>
  <c r="G7" l="1"/>
  <c r="G11" s="1"/>
  <c r="G19" s="1"/>
  <c r="J12" i="28" s="1"/>
  <c r="I175" i="26"/>
  <c r="I176" s="1"/>
  <c r="I110"/>
  <c r="J11" i="28" s="1"/>
  <c r="F14" i="45"/>
  <c r="M21" i="28" s="1"/>
  <c r="I13" i="37"/>
  <c r="I16" s="1"/>
  <c r="H16"/>
  <c r="J12" i="30"/>
  <c r="B13" i="28"/>
  <c r="G166" i="26"/>
  <c r="F12" i="28"/>
  <c r="F11"/>
  <c r="H150" i="26"/>
  <c r="B14" i="28"/>
  <c r="E36" i="47"/>
  <c r="E80" s="1"/>
  <c r="B16" i="28" s="1"/>
  <c r="I150" i="26"/>
  <c r="D17" i="46"/>
  <c r="I20" i="28"/>
  <c r="C17" i="46"/>
  <c r="C8"/>
  <c r="C15"/>
  <c r="C9"/>
  <c r="I17" i="28"/>
  <c r="C16" i="46"/>
  <c r="I18" i="28"/>
  <c r="I21"/>
  <c r="I19"/>
  <c r="C7" i="46"/>
  <c r="D15" l="1"/>
  <c r="M20" i="28"/>
  <c r="D7" i="46"/>
  <c r="M17" i="28"/>
  <c r="M18"/>
  <c r="D16" i="46"/>
  <c r="M19" i="28"/>
  <c r="D9" i="46"/>
  <c r="D8"/>
  <c r="K11" i="30"/>
  <c r="M11" i="28"/>
  <c r="K11"/>
  <c r="K23" i="30" s="1"/>
  <c r="C14" i="28"/>
  <c r="G26" i="30" s="1"/>
  <c r="J26" s="1"/>
  <c r="G14"/>
  <c r="E14" i="28"/>
  <c r="B15"/>
  <c r="I11" i="30"/>
  <c r="L11" s="1"/>
  <c r="G11" i="28"/>
  <c r="I23" i="30" s="1"/>
  <c r="L23" s="1"/>
  <c r="I11" i="28"/>
  <c r="I12" i="30"/>
  <c r="I12" i="28"/>
  <c r="G12"/>
  <c r="I24" i="30" s="1"/>
  <c r="L24" s="1"/>
  <c r="K12" i="28"/>
  <c r="K24" i="30" s="1"/>
  <c r="M12" i="28"/>
  <c r="K12" i="30"/>
  <c r="E13" i="28"/>
  <c r="G13" i="30"/>
  <c r="J13" s="1"/>
  <c r="C13" i="28"/>
  <c r="G25" i="30" s="1"/>
  <c r="J25" s="1"/>
  <c r="G34" i="47"/>
  <c r="G35" s="1"/>
  <c r="I152" i="26"/>
  <c r="G16" i="30"/>
  <c r="J16" s="1"/>
  <c r="C16" i="28"/>
  <c r="G28" i="30" s="1"/>
  <c r="J28" s="1"/>
  <c r="E16" i="28"/>
  <c r="F34" i="47"/>
  <c r="F35" s="1"/>
  <c r="H152" i="26"/>
  <c r="F13" i="28" s="1"/>
  <c r="I13" i="30" l="1"/>
  <c r="L13" s="1"/>
  <c r="G13" i="28"/>
  <c r="I25" i="30" s="1"/>
  <c r="L25" s="1"/>
  <c r="I13" i="28"/>
  <c r="J14"/>
  <c r="G36" i="47"/>
  <c r="G80" s="1"/>
  <c r="J16" i="28" s="1"/>
  <c r="F14"/>
  <c r="F36" i="47"/>
  <c r="F80" s="1"/>
  <c r="F16" i="28" s="1"/>
  <c r="J13"/>
  <c r="I166" i="26"/>
  <c r="L12" i="30"/>
  <c r="C15" i="28"/>
  <c r="G27" i="30" s="1"/>
  <c r="J27" s="1"/>
  <c r="E15" i="28"/>
  <c r="J14" i="30"/>
  <c r="G15"/>
  <c r="J15" s="1"/>
  <c r="I16" i="28" l="1"/>
  <c r="I16" i="30"/>
  <c r="L16" s="1"/>
  <c r="G16" i="28"/>
  <c r="I28" i="30" s="1"/>
  <c r="L28" s="1"/>
  <c r="K16" i="28"/>
  <c r="K28" i="30" s="1"/>
  <c r="M16" i="28"/>
  <c r="K16" i="30"/>
  <c r="K13" i="28"/>
  <c r="K25" i="30" s="1"/>
  <c r="M13" i="28"/>
  <c r="K13" i="30"/>
  <c r="I14"/>
  <c r="G14" i="28"/>
  <c r="I26" i="30" s="1"/>
  <c r="L26" s="1"/>
  <c r="I14" i="28"/>
  <c r="F15"/>
  <c r="K14" i="30"/>
  <c r="K15" s="1"/>
  <c r="K14" i="28"/>
  <c r="K26" i="30" s="1"/>
  <c r="M14" i="28"/>
  <c r="J15"/>
  <c r="M15" l="1"/>
  <c r="K15"/>
  <c r="K27" i="30" s="1"/>
  <c r="I15" i="28"/>
  <c r="G15"/>
  <c r="I27" i="30" s="1"/>
  <c r="L27" s="1"/>
  <c r="L14"/>
  <c r="I15"/>
  <c r="L15" s="1"/>
</calcChain>
</file>

<file path=xl/sharedStrings.xml><?xml version="1.0" encoding="utf-8"?>
<sst xmlns="http://schemas.openxmlformats.org/spreadsheetml/2006/main" count="981" uniqueCount="690">
  <si>
    <t>CONTAS</t>
  </si>
  <si>
    <t>DESPESAS CORRENTES</t>
  </si>
  <si>
    <t>DESPESAS DE CAPITAL</t>
  </si>
  <si>
    <t>INVESTIMENTOS</t>
  </si>
  <si>
    <t>INVERSÕES FINANCEIRAS</t>
  </si>
  <si>
    <t>Valores em R$</t>
  </si>
  <si>
    <t>FISCAIS</t>
  </si>
  <si>
    <t xml:space="preserve">RESULTADOS </t>
  </si>
  <si>
    <t>CONSOLIDADAS ANUAIS</t>
  </si>
  <si>
    <t>REALIZADO</t>
  </si>
  <si>
    <t>Realizado</t>
  </si>
  <si>
    <t>Previsão</t>
  </si>
  <si>
    <t>PROJETADO</t>
  </si>
  <si>
    <t>%</t>
  </si>
  <si>
    <t>1. RECEITA CORRENTE LÍQUIDA</t>
  </si>
  <si>
    <t>2. RECEITAS DE TRIBUTOS</t>
  </si>
  <si>
    <t>3. RECEITAS FINANCEIRAS</t>
  </si>
  <si>
    <t>4. RENÚNCIA FISCAL</t>
  </si>
  <si>
    <t>5. VALOR LÍQUIDO DO FUNDEF</t>
  </si>
  <si>
    <t>6. TRANSFERÊNCIAS DA UNIÃO</t>
  </si>
  <si>
    <t>7. TRANSFERÊNCIAS DOS ESTADOS</t>
  </si>
  <si>
    <t>8. OPERAÇÕES DE CRÉDITO</t>
  </si>
  <si>
    <t>9. AROS</t>
  </si>
  <si>
    <t>10. PESSOAL ATIVO</t>
  </si>
  <si>
    <t>11. PESSOAL INATIVO</t>
  </si>
  <si>
    <t>12. PENSIONISTAS</t>
  </si>
  <si>
    <t>13. SERVIÇOS DE TERCEIROS</t>
  </si>
  <si>
    <t>14. OUTROS CUSTEIOS CORRENTES</t>
  </si>
  <si>
    <t>16. ENCARGOS DA DÍVIDA</t>
  </si>
  <si>
    <t>17. AMORTIZAÇÕES DA DÍVIDA</t>
  </si>
  <si>
    <t>18. DESPESAS FINANCEIRAS</t>
  </si>
  <si>
    <t>19. RESULTADO PRIMÁRIO</t>
  </si>
  <si>
    <t>20. RESULTADO NOMINAL</t>
  </si>
  <si>
    <t>15. INVESTIMENTOS</t>
  </si>
  <si>
    <t>Operação de Crédito Externo</t>
  </si>
  <si>
    <t xml:space="preserve"> 2.2.3 Dívida Mobiliária</t>
  </si>
  <si>
    <t>LEI DE DIRETRIZES ORÇAMENTÁRIAS</t>
  </si>
  <si>
    <t>Resultado Nominal</t>
  </si>
  <si>
    <t>2.1 - Operações de Crédito</t>
  </si>
  <si>
    <t>Receita Total</t>
  </si>
  <si>
    <t>Despesa Total</t>
  </si>
  <si>
    <t>Reservas</t>
  </si>
  <si>
    <t>3.0.00.00.00.00.00</t>
  </si>
  <si>
    <t>3.1.00.00.00.00.00</t>
  </si>
  <si>
    <t>PESSOAL E ENCARGOS SOCIAIS</t>
  </si>
  <si>
    <t>3.2.00.00.00.00.00</t>
  </si>
  <si>
    <t>3.3.00.00.00.00.00</t>
  </si>
  <si>
    <t>OUTRAS DESPESAS CORRENTES</t>
  </si>
  <si>
    <t>4.0.00.00.00.00.00</t>
  </si>
  <si>
    <t>4.4.00.00.00.00.00</t>
  </si>
  <si>
    <t>4.5.00.00.00.00.00</t>
  </si>
  <si>
    <t>4.5.90.66.00.00.00</t>
  </si>
  <si>
    <t>Concessão de Empréstimos e Financiamentos</t>
  </si>
  <si>
    <t>4.6.00.00.00.00.00</t>
  </si>
  <si>
    <t>AMORTIZAÇÃO DA DÍVIDA PÚBLICA</t>
  </si>
  <si>
    <t>Valores em R$ 1,00</t>
  </si>
  <si>
    <t>ESPECIFICAÇÃO</t>
  </si>
  <si>
    <t>Valor</t>
  </si>
  <si>
    <t>% PIB</t>
  </si>
  <si>
    <t>Corrente</t>
  </si>
  <si>
    <t>Constante</t>
  </si>
  <si>
    <t>(a / PIB)</t>
  </si>
  <si>
    <t>(b / PIB)</t>
  </si>
  <si>
    <t>(c / PIB)</t>
  </si>
  <si>
    <t>(a)</t>
  </si>
  <si>
    <t>x 100</t>
  </si>
  <si>
    <t>(b)</t>
  </si>
  <si>
    <t>(c)</t>
  </si>
  <si>
    <t xml:space="preserve">  Receita Total</t>
  </si>
  <si>
    <t xml:space="preserve"> Despesa Total</t>
  </si>
  <si>
    <t xml:space="preserve"> Resultado Primário (I – II)</t>
  </si>
  <si>
    <t xml:space="preserve"> Resultado Nominal</t>
  </si>
  <si>
    <t xml:space="preserve"> Dívida Pública Consolidada </t>
  </si>
  <si>
    <t xml:space="preserve"> Dívida Consolidada Líquida </t>
  </si>
  <si>
    <t xml:space="preserve">Variação </t>
  </si>
  <si>
    <t>%               (c/a) x 100</t>
  </si>
  <si>
    <t>Resultado Primário (I–II)</t>
  </si>
  <si>
    <t xml:space="preserve">Dívida Pública Consolidada </t>
  </si>
  <si>
    <t>Dívida Consolidada Líquida</t>
  </si>
  <si>
    <t>VALORES A PREÇOS CORRENTES</t>
  </si>
  <si>
    <t xml:space="preserve">     Receita Total </t>
  </si>
  <si>
    <t>Despesa Total </t>
  </si>
  <si>
    <t>Resultado Primário (I – II)</t>
  </si>
  <si>
    <t xml:space="preserve">Resultado Nominal  </t>
  </si>
  <si>
    <t>Dívida Pública Consolidada</t>
  </si>
  <si>
    <t>VALORES A PREÇOS CONSTANTES</t>
  </si>
  <si>
    <t>PATRIMÔNIO LÍQUIDO</t>
  </si>
  <si>
    <t>Patrimônio/Capital</t>
  </si>
  <si>
    <t>Resultado Acumulado</t>
  </si>
  <si>
    <t>TOTAL</t>
  </si>
  <si>
    <t>REGIME PREVIDENCIÁRIO</t>
  </si>
  <si>
    <t>RECEITAS REALIZADAS</t>
  </si>
  <si>
    <t xml:space="preserve">        Alienação de Bens Móveis</t>
  </si>
  <si>
    <t xml:space="preserve">        Alienação de Bens Imóveis</t>
  </si>
  <si>
    <t xml:space="preserve">   DESPESAS DE CAPITAL</t>
  </si>
  <si>
    <t xml:space="preserve">         Investimentos</t>
  </si>
  <si>
    <t xml:space="preserve">         Inversões Financeiras</t>
  </si>
  <si>
    <t xml:space="preserve">        Amortização da Dívida</t>
  </si>
  <si>
    <t xml:space="preserve">    DESPESAS CORRENTES DOS REGIMES DE PREVID.</t>
  </si>
  <si>
    <t xml:space="preserve">        Regime Geral de Previdência Social</t>
  </si>
  <si>
    <t xml:space="preserve">        Regime Próprio dos Servidores Públicos  </t>
  </si>
  <si>
    <t xml:space="preserve">SALDO FINANCEIRO </t>
  </si>
  <si>
    <t>EXERCÍCIO</t>
  </si>
  <si>
    <t>RENÚNCIA DE RECEITA PREVISTA</t>
  </si>
  <si>
    <t>COMPENSAÇÃO</t>
  </si>
  <si>
    <t>EVENTO</t>
  </si>
  <si>
    <t xml:space="preserve">Aumento Permanente da Receita  </t>
  </si>
  <si>
    <t>Saldo Final do Aumento Permanente de Receita  (I)</t>
  </si>
  <si>
    <t>Redução Permanente de Despesa (II)</t>
  </si>
  <si>
    <t>Margem Bruta  (III) = (I+II)</t>
  </si>
  <si>
    <t>Saldo Utilizado da Margem Bruta (IV)</t>
  </si>
  <si>
    <t xml:space="preserve">   Impacto de Novas DOCC</t>
  </si>
  <si>
    <t>Margem Líquida de Expansão de DOCC (III-IV)</t>
  </si>
  <si>
    <t>DEMONSTRATIVO DE RISCOS FISCAIS E PROVIDÊNCIAS</t>
  </si>
  <si>
    <t>PROVIDÊNCIAS</t>
  </si>
  <si>
    <t>Descrição</t>
  </si>
  <si>
    <t>I-Metas Previstas em</t>
  </si>
  <si>
    <t>II-Metas Realizadas em</t>
  </si>
  <si>
    <t>Valor (c) = (b-a)</t>
  </si>
  <si>
    <t>Variação %</t>
  </si>
  <si>
    <t>Variação%</t>
  </si>
  <si>
    <t xml:space="preserve">  Receitas Primárias (I)</t>
  </si>
  <si>
    <t>Despesas Primárias (II)</t>
  </si>
  <si>
    <t>Fonte:</t>
  </si>
  <si>
    <t>Receita Primárias (I)</t>
  </si>
  <si>
    <t>Despesa Primárias (II)</t>
  </si>
  <si>
    <t>DEMONSTRATIVO DE METAS FISCAIS ATUAIS COMPARADAS COM AS FIXADAS  NOS TRÊS EXERCÍCIOS ANTERIORES</t>
  </si>
  <si>
    <t>Receitas Primárias (I)</t>
  </si>
  <si>
    <t>Saldo</t>
  </si>
  <si>
    <t>Reestimativa</t>
  </si>
  <si>
    <t>REESTIMADO</t>
  </si>
  <si>
    <t>JUROS E ENCARGOS DA DÍVIDA</t>
  </si>
  <si>
    <t>INFLAÇÃO MÉDIA ANUAL   (I P C A)</t>
  </si>
  <si>
    <t xml:space="preserve">VARIAÇÃODO PIB </t>
  </si>
  <si>
    <t>CRESCIMENTO VEGETATIVO DA FOLHA SALARIAL</t>
  </si>
  <si>
    <t>CRESCIMENTO AUTÔNOMO DE OUTROS CUSTEIOS</t>
  </si>
  <si>
    <t>ESFORÇO NA ARRECADAÇÃO TRIBUTÁRIA</t>
  </si>
  <si>
    <t xml:space="preserve">   Decorrente de Receitas Tributárias</t>
  </si>
  <si>
    <t xml:space="preserve">   Decorrente de Transferências Correntes</t>
  </si>
  <si>
    <t xml:space="preserve">      Relativas a  Pessoal e Encargos Sociais</t>
  </si>
  <si>
    <t xml:space="preserve">      Relativas a  Outras Despesas Correntes</t>
  </si>
  <si>
    <t>da Prefeitura Municipal</t>
  </si>
  <si>
    <t>Rendimento de Aplicações Financeira de Alienaç de Bens</t>
  </si>
  <si>
    <t xml:space="preserve">CRESCIMENTO DOS INVESTIMENTOS </t>
  </si>
  <si>
    <t>cando-se, sobre eles, as projeções de inflação para os referidos exercícios a saber:</t>
  </si>
  <si>
    <t>Município de :</t>
  </si>
  <si>
    <t>Exercício</t>
  </si>
  <si>
    <t>(-)  Transferências ao FUNDEB</t>
  </si>
  <si>
    <t xml:space="preserve">  Receita Total RPPS</t>
  </si>
  <si>
    <t xml:space="preserve">  Receitas Primárias RPPS (I)</t>
  </si>
  <si>
    <t xml:space="preserve"> Despesa Total RPPS</t>
  </si>
  <si>
    <t>Despesas Primárias RPPS (II)</t>
  </si>
  <si>
    <t xml:space="preserve"> Resultado Primário  RPPS (I – II)</t>
  </si>
  <si>
    <t xml:space="preserve">Operações de Crédito / Pagamentos </t>
  </si>
  <si>
    <t>ANEXO DE  METAS FISCAIS</t>
  </si>
  <si>
    <t>TRIBUTO</t>
  </si>
  <si>
    <t>MODALIDADE</t>
  </si>
  <si>
    <t>SETORES/ PROGRAMAS/ BENEFICIÁRIO</t>
  </si>
  <si>
    <t xml:space="preserve">          -</t>
  </si>
  <si>
    <t>Vide Obsevação</t>
  </si>
  <si>
    <t>abaixo</t>
  </si>
  <si>
    <t>DESPESAS  EXECUTADAS</t>
  </si>
  <si>
    <t>ANEXO DE RISCOS FISCAIS</t>
  </si>
  <si>
    <t>PASSIVOS CONTINGENTES</t>
  </si>
  <si>
    <t>Demandas Judiciais</t>
  </si>
  <si>
    <t>Dívidas em Processo de Reconhecimento</t>
  </si>
  <si>
    <t>Avais e Garantias Concedidas</t>
  </si>
  <si>
    <t>Assunção de Passivos</t>
  </si>
  <si>
    <t>Assistências Diversas</t>
  </si>
  <si>
    <t>Outros Passivos Contingentes</t>
  </si>
  <si>
    <t>SUBTOTAL</t>
  </si>
  <si>
    <t>DEMAIS RISCOS FISCAIS PASSIVOS</t>
  </si>
  <si>
    <t>Frustração de Arrecadação</t>
  </si>
  <si>
    <t>Restituição de Tributos a Maior</t>
  </si>
  <si>
    <t>Discrepância de Projeções:</t>
  </si>
  <si>
    <t>Outros Riscos Fiscais</t>
  </si>
  <si>
    <t>RESULTADO PREVIDENCIÁRIO (VII) = (III – VI)</t>
  </si>
  <si>
    <t>RESERVA ORÇAMENTÁRIA DO RPPS</t>
  </si>
  <si>
    <t>BENS E DIREITOS DO RPPS</t>
  </si>
  <si>
    <t>CONSOLIDAÇÃO GERAL</t>
  </si>
  <si>
    <t xml:space="preserve">   Novas DOCC</t>
  </si>
  <si>
    <t xml:space="preserve">   Novas DOCC geradas por PPP</t>
  </si>
  <si>
    <t>Margem Líquida de Expansão de DOCC (V) = (III-IV)</t>
  </si>
  <si>
    <t>(-) Transferências Constitucionais</t>
  </si>
  <si>
    <t>9.9.99.99.99.99.01</t>
  </si>
  <si>
    <t>9.9.99.99.99.99.02</t>
  </si>
  <si>
    <t>ANEXO  III -  METAS E PRIORIDADES</t>
  </si>
  <si>
    <t xml:space="preserve">PROGRAMA: </t>
  </si>
  <si>
    <t xml:space="preserve">OBJETIVO: </t>
  </si>
  <si>
    <t>TIPO (*)</t>
  </si>
  <si>
    <t>Ação</t>
  </si>
  <si>
    <t>Unidade de Medida</t>
  </si>
  <si>
    <t>Produto</t>
  </si>
  <si>
    <t>Meta Física</t>
  </si>
  <si>
    <r>
      <t>TOTAL DO PROGRAMA   =======================================</t>
    </r>
    <r>
      <rPr>
        <b/>
        <sz val="9"/>
        <rFont val="Wingdings"/>
        <charset val="2"/>
      </rPr>
      <t>è</t>
    </r>
  </si>
  <si>
    <t xml:space="preserve">(*)  Tipo:  P – Projeto       A - Atividade </t>
  </si>
  <si>
    <t xml:space="preserve">OE – Operação Especial      NO – Não-orçamentária            </t>
  </si>
  <si>
    <t>ANEXO IV</t>
  </si>
  <si>
    <t xml:space="preserve">RELATÓRIO SOBRE PROJETOS EM EXECUÇÃO E A EXECUTAR   E DESPESAS COM CONSERVAÇÃO DO PATRIMÔNIO PÚBLICO </t>
  </si>
  <si>
    <t>(Art. 45 da LRF)</t>
  </si>
  <si>
    <t>EXECUÇÃO %</t>
  </si>
  <si>
    <t>IDENTIFICAÇÃO DAS AÇÕES</t>
  </si>
  <si>
    <t>INÍCIO DA EXECUÇÃO</t>
  </si>
  <si>
    <t>VALOR DO PROJETO</t>
  </si>
  <si>
    <t xml:space="preserve">Pessoal  do  R P P S </t>
  </si>
  <si>
    <t xml:space="preserve">Juros e encargos da Dívida RPPS </t>
  </si>
  <si>
    <t xml:space="preserve">Invetimentos  RPPS </t>
  </si>
  <si>
    <t>Receitas Primárias Advindas de PPP (IV)</t>
  </si>
  <si>
    <t>Despesas Primárias Geradas por PPP (V)</t>
  </si>
  <si>
    <t>Impacto do Saldo das PPP (VI) = (IV) - (V)</t>
  </si>
  <si>
    <t>Fonte: Sistema &lt;Nome&gt;, Unidade Responsável &lt;Nome&gt;, Data da emissão &lt;dd/mmm/aaaa&gt; e hora de emissão &lt;hhh e mmm&gt;</t>
  </si>
  <si>
    <t> FONTE: Sistema &lt;Nome&gt;, Unidade Responsável &lt;Nome&gt;, Data da emissão &lt;dd/mmm/aaaa&gt; e hora de emissão &lt;hhh e mmm&gt;</t>
  </si>
  <si>
    <t>Fonte:  Sistema &lt;Nome&gt;, Unidade Responsável &lt;Nome&gt;, Data da emissão &lt;dd/mmm/aaaa&gt; e hora de emissão &lt;hhh e mmm&gt;</t>
  </si>
  <si>
    <t>Taxa de Juros Selic (Média do Ano)</t>
  </si>
  <si>
    <t>ARRECADADA</t>
  </si>
  <si>
    <t>1.0.0.0.00.0.0.00.00.00</t>
  </si>
  <si>
    <t>Receitas Correntes</t>
  </si>
  <si>
    <t>1.1.0.0.00.0.0.00.00.00</t>
  </si>
  <si>
    <t>Impostos, Taxas e Contribuições de Melhoria</t>
  </si>
  <si>
    <t>1.1.1.0.00.0.0.00.00.00</t>
  </si>
  <si>
    <t>1.1.2.0.00.0.0.00.00.00</t>
  </si>
  <si>
    <t>Taxas</t>
  </si>
  <si>
    <t>1.1.3.0.00.0.0.00.00.00</t>
  </si>
  <si>
    <t>Contribuição de Melhoria</t>
  </si>
  <si>
    <t>1.2.0.0.00.0.0.00.00.00</t>
  </si>
  <si>
    <t>Contribuições</t>
  </si>
  <si>
    <t>1.2.1.0.00.0.0.00.00.00</t>
  </si>
  <si>
    <t>Contribuições Sociais</t>
  </si>
  <si>
    <t>1.2.1.0.04.0.0.00.00.00</t>
  </si>
  <si>
    <t>1.2.1.0.06.0.0.00.00.00</t>
  </si>
  <si>
    <t>Contribuição para os Fundos de Assistência Médica</t>
  </si>
  <si>
    <t>1.2.1.0.99.0.0.00.00.00</t>
  </si>
  <si>
    <t>Outras Contribuições Sociais</t>
  </si>
  <si>
    <t>1.2.1.8.00.0.0.00.00.00</t>
  </si>
  <si>
    <t>Contribuições Sociais específicas de Estados, DF, Municípios</t>
  </si>
  <si>
    <t>1.2.2.0.00.0.0.00.00.00</t>
  </si>
  <si>
    <t>Contribuições Econômicas</t>
  </si>
  <si>
    <t>1.2.4.0.00.0.0.00.00.00</t>
  </si>
  <si>
    <t>Contribuição para o Custeio do Serviço de Iluminação Pública</t>
  </si>
  <si>
    <t>1.3.0.0.00.0.0.00.00.00</t>
  </si>
  <si>
    <t>Receita Patrimonial</t>
  </si>
  <si>
    <t>1.3.1.0.00.0.0.00.00.00</t>
  </si>
  <si>
    <t>Exploração do Patrimônio Imobiliário do Estado</t>
  </si>
  <si>
    <t>1.3.2.0.00.0.0.00.00.00</t>
  </si>
  <si>
    <t>Valores Mobiliários</t>
  </si>
  <si>
    <t>1.3.2.1.00.1.1.01.00.00</t>
  </si>
  <si>
    <t>Remuneração de Depósitos de Recursos Vinculados - Principal</t>
  </si>
  <si>
    <t>1.3.2.1.00.1.1.02.00.00</t>
  </si>
  <si>
    <t>Remuneração de Depósitos de Recursos Não Vinculados - Principal</t>
  </si>
  <si>
    <t>1.3.2.1.00.4.0.00.00.00</t>
  </si>
  <si>
    <t>Remuneração dos Recursos do Regime Próprio de Previdência Social - RPPS</t>
  </si>
  <si>
    <t>1.3.2.1.00.5.0.00.00.00</t>
  </si>
  <si>
    <t>Juros de Títulos de Renda</t>
  </si>
  <si>
    <t>1.3.2.9.00.0.0.00.00.00</t>
  </si>
  <si>
    <t>Outros Valores Mobiliários</t>
  </si>
  <si>
    <t>1.3.3.0.00.0.0.00.00.00</t>
  </si>
  <si>
    <t>Delegação de Serviços Públicos Mediante Concessão, Permissão, Autorização ou Licença</t>
  </si>
  <si>
    <t>1.3.6.0.00.0.0.00.00.00</t>
  </si>
  <si>
    <t>Cessão de Direitos</t>
  </si>
  <si>
    <t>1.3.9.0.00.0.0.00.00.00</t>
  </si>
  <si>
    <t>Demais Receitas Patrimoniais</t>
  </si>
  <si>
    <t>1.4.0.0.00.0.0.00.00.00</t>
  </si>
  <si>
    <t>Receita Agropecuária</t>
  </si>
  <si>
    <t>Receita de Serviços</t>
  </si>
  <si>
    <t>1.7.0.0.00.0.0.00.00.00</t>
  </si>
  <si>
    <t>Transferências Correntes</t>
  </si>
  <si>
    <t>1.7.1.0.00.0.0.00.00.00</t>
  </si>
  <si>
    <t>Transferências da União e de suas Entidades</t>
  </si>
  <si>
    <t>1.7.1.8.01.2.0.00.00.00</t>
  </si>
  <si>
    <t>Cota-Parte do Fundo de Participação dos Municípios - Cota Mensal</t>
  </si>
  <si>
    <t>1.7.1.8.01.3.0.00.00.00</t>
  </si>
  <si>
    <t>Cota-Parte do Fundo de Participação do Municípios – 1% Cota entregue no mês de dezembro</t>
  </si>
  <si>
    <t>1.7.1.8.01.4.0.00.00.00</t>
  </si>
  <si>
    <t>Cota-Parte do Fundo de Participação dos Municípios - 1% Cota entregue no mês de julho</t>
  </si>
  <si>
    <t>1.7.1.8.01.5.0.00.00.00</t>
  </si>
  <si>
    <t>Cota-Parte do Imposto Sobre a Propriedade Territorial Rural</t>
  </si>
  <si>
    <t>1.7.1.8.02.0.0.00.00.00</t>
  </si>
  <si>
    <t>Transferência da Compensação Financeira pela Exploração de Recursos Naturais</t>
  </si>
  <si>
    <t>1.7.1.8.03.0.0.00.00.00</t>
  </si>
  <si>
    <t>Transferência de Recursos do Sistema Único de Saúde – SUS – Repasses Fundo a Fundo</t>
  </si>
  <si>
    <t>1.7.1.8.04.0.0.00.00.00</t>
  </si>
  <si>
    <t>Transferências de Recursos do Fundo Nacional de Assistência Social – FNAS</t>
  </si>
  <si>
    <t>1.7.1.8.05.0.0.00.00.00</t>
  </si>
  <si>
    <t>Transferências de Recursos do Fundo Nacional do Desenvolvimento da Educação – FNDE</t>
  </si>
  <si>
    <t>1.7.1.8.06.0.0.00.00.00</t>
  </si>
  <si>
    <t>Transferência Financeira do ICMS – Desoneração – L.C. Nº 87/96</t>
  </si>
  <si>
    <t>1.7.1.8.10.0.0.00.00.00</t>
  </si>
  <si>
    <t>Transferências de Convênios da União e de Suas Entidades</t>
  </si>
  <si>
    <t>1.7.2.0.00.0.0.00.00.00</t>
  </si>
  <si>
    <t>Transferências dos Estados e do Distrito Federal e de suas Entidades</t>
  </si>
  <si>
    <t>1.7.2.8.01.1.0.00.00.00</t>
  </si>
  <si>
    <t>Cota-Parte do ICMS</t>
  </si>
  <si>
    <t>1.5.0.0.00.0.0.00.00.00</t>
  </si>
  <si>
    <t>Receita Industrial</t>
  </si>
  <si>
    <t>1.7.2.8.01.2.0.00.00.00</t>
  </si>
  <si>
    <t>Cota-Parte do IPVA</t>
  </si>
  <si>
    <t>1.7.2.8.01.3.0.00.00.00</t>
  </si>
  <si>
    <t>Cota-Parte do IPI - Municípios</t>
  </si>
  <si>
    <t>1.7.2.8.01.4.0.00.00.00</t>
  </si>
  <si>
    <t>Cota-Parte da Contribuição de Intervenção no Domínio Econômico</t>
  </si>
  <si>
    <t>1.7.2.8.01.5.0.00.00.00</t>
  </si>
  <si>
    <t>Outras Participações na Receita dos Estados</t>
  </si>
  <si>
    <t>1.7.2.8.01.9.0.00.00.00</t>
  </si>
  <si>
    <t>Outras Transferências dos Estados</t>
  </si>
  <si>
    <t>1.7.2.8.03.0.0.00.00.00</t>
  </si>
  <si>
    <t>Transferência de Recursos do Estado para Programas de Saúde – Repasse Fundo a Fundo</t>
  </si>
  <si>
    <t>1.7.2.8.10.0.0.00.00.00</t>
  </si>
  <si>
    <t>Transferência de Convênios dos Estados e do Distrito Federal e de Suas Entidades</t>
  </si>
  <si>
    <t>1.7.2.8.99.0.0.00.00.00</t>
  </si>
  <si>
    <t>1.7.3.0.00.0.0.00.00.00</t>
  </si>
  <si>
    <t>Transferências dos Municípios e de suas Entidades</t>
  </si>
  <si>
    <t>1.7.4.0.00.0.0.00.00.00</t>
  </si>
  <si>
    <t>Transferências de Instituições Privadas</t>
  </si>
  <si>
    <t>Transferências de Outras Instituições Públicas</t>
  </si>
  <si>
    <t>1.7.6.0.00.0.0.00.00.00</t>
  </si>
  <si>
    <t>Transferências do Exterior</t>
  </si>
  <si>
    <t>1.7.7.0.00.0.0.00.00.00</t>
  </si>
  <si>
    <t>Transferências de Pessoas Físicas</t>
  </si>
  <si>
    <t>1.9.0.0.00.0.0.00.00.00</t>
  </si>
  <si>
    <t>Outras Receitas Correntes</t>
  </si>
  <si>
    <t>1.9.1.0.00.0.0.00.00.00</t>
  </si>
  <si>
    <t>Multas Administrativas, Contratuais e Judiciais</t>
  </si>
  <si>
    <t>1.9.2.0.00.0.0.00.00.00</t>
  </si>
  <si>
    <t>Indenizações, Restituições e Ressarcimentos</t>
  </si>
  <si>
    <t>1.9.9.0.00.0.0.00.00.00</t>
  </si>
  <si>
    <t>Demais Receitas Correntes</t>
  </si>
  <si>
    <t>1.9.9.0.03.0.0.00.00.00</t>
  </si>
  <si>
    <t>Compensações Financeiras entre o Regime Geral e os Regimes Próprios de Previdência dos Servidores</t>
  </si>
  <si>
    <t>1.9.9.0.06.0.0.00.00.00</t>
  </si>
  <si>
    <t>Contrapartida de Subvenções ou Subsídios</t>
  </si>
  <si>
    <t>1.9.9.0.12.0.0.00.00.00</t>
  </si>
  <si>
    <t>Encargos Legais pela Inscrição em Dívida Ativa e Receitas de Ônus de Sucumbência</t>
  </si>
  <si>
    <t>1.9.9.0.99.0.0.00.00.00</t>
  </si>
  <si>
    <t>2.0.0.0.00.0.0.00.00.00</t>
  </si>
  <si>
    <t>Receitas de Capital</t>
  </si>
  <si>
    <t>2.1.0.0.00.0.0.00.00.00</t>
  </si>
  <si>
    <t>Operações de Crédito</t>
  </si>
  <si>
    <t>2.2.0.0.00.0.0.00.00.00</t>
  </si>
  <si>
    <t>Alienação de Bens</t>
  </si>
  <si>
    <t>2.2.1.0.00.0.0.00.00.00</t>
  </si>
  <si>
    <t>Alienação de Bens Móveis</t>
  </si>
  <si>
    <t>2.2.2.0.00.0.0.00.00.00</t>
  </si>
  <si>
    <t>Alienação de Bens Imóveis</t>
  </si>
  <si>
    <t>2.3.0.0.00.0.0.00.00.00</t>
  </si>
  <si>
    <t>Amortização de Empréstimos</t>
  </si>
  <si>
    <t>2.4.0.0.00.0.0.00.00.00</t>
  </si>
  <si>
    <t>Transferências de Capital</t>
  </si>
  <si>
    <t>2.4.1.0.00.0.0.00.00.00</t>
  </si>
  <si>
    <t>2.4.2.0.00.0.0.00.00.00</t>
  </si>
  <si>
    <t>2.4.3.0.00.0.0.00.00.00</t>
  </si>
  <si>
    <t>2.4.4.0.00.0.0.00.00.00</t>
  </si>
  <si>
    <t>2.4.5.0.00.0.0.00.00.00</t>
  </si>
  <si>
    <t>2.4.6.0.00.0.0.00.00.00</t>
  </si>
  <si>
    <t>2.4.7.0.00.0.0.00.00.00</t>
  </si>
  <si>
    <t>2.9.0.0.00.0.0.00.00.00</t>
  </si>
  <si>
    <t>Outras Receitas de Capital</t>
  </si>
  <si>
    <t>2.9.9.0.00.1.1.01.00.00</t>
  </si>
  <si>
    <t>Outras Receitas Diretamente Arrecadadas pelo RPPS - Principal</t>
  </si>
  <si>
    <t>2.9.9.0.00.1.1.02.00.00</t>
  </si>
  <si>
    <t>Remuneracao de Depósitos Bancários - Principal</t>
  </si>
  <si>
    <t>7.0.0.0.00.0.0.00.00.00</t>
  </si>
  <si>
    <t>8.0.0.0.00.0.0.00.00.00</t>
  </si>
  <si>
    <t>Receitas de Capital Intraorçamentárias</t>
  </si>
  <si>
    <t>9.0.0.0.0.00.0.0.00.00</t>
  </si>
  <si>
    <t>9.1.1.0.0.00.0.0.00.00</t>
  </si>
  <si>
    <t>9.1.7.0.0.00.0.0.00.00</t>
  </si>
  <si>
    <t>Deduções para o FUNDEB</t>
  </si>
  <si>
    <t>9.1.0.0.0.00.0.0.00.00</t>
  </si>
  <si>
    <t>9.2.0.0.0.00.0.0.00.00</t>
  </si>
  <si>
    <t>Pessoal  - Executivo / Indiretes</t>
  </si>
  <si>
    <t>Pessoal  - Legislativo</t>
  </si>
  <si>
    <t>Juros e Encargos da Dívida - Executiv / Indiretas</t>
  </si>
  <si>
    <t>Juros e Encargos da Dívida - Legislativo</t>
  </si>
  <si>
    <t>Outras Despesas Correntes - Executivo</t>
  </si>
  <si>
    <t>Outras Despesas Correntes - Legislativo</t>
  </si>
  <si>
    <t>Outras Despesas Correntes  RPPS</t>
  </si>
  <si>
    <t>Investimentos - Executvi / Indiretas</t>
  </si>
  <si>
    <t>Investimentos - Legislativo</t>
  </si>
  <si>
    <t xml:space="preserve">4.5.90.99.00.00.00 </t>
  </si>
  <si>
    <t>Outras Inversões Financeiras - Executvi / Indiretas</t>
  </si>
  <si>
    <t>Outras Inversões Financeiras - Legislativo</t>
  </si>
  <si>
    <t>Amortização da Dívida  - Executivo / Indiretas</t>
  </si>
  <si>
    <t>Amortização da Dívida  - Legislativo</t>
  </si>
  <si>
    <t>Amortização da Dívida  - RPPS</t>
  </si>
  <si>
    <t>CRESC.REAL DAS TRANSFER CORR DA UNIÃO</t>
  </si>
  <si>
    <t>CRESC.REAL DAS TRANSFER CORR DO ESTADO</t>
  </si>
  <si>
    <t>PERCENTUAL DE AUMENTO SALARIAL - EXECUTVO</t>
  </si>
  <si>
    <t>PERCENTUAL DE AUMENTO SALARIAL - LEGISLATIVO</t>
  </si>
  <si>
    <t>Contribuição para o Regime Próprio de Previdência Social - RPPS (dos servidores)</t>
  </si>
  <si>
    <t>Valor Corrente (a)</t>
  </si>
  <si>
    <t>% RCL</t>
  </si>
  <si>
    <t>(a /RCL)</t>
  </si>
  <si>
    <t>II - DEDUÇÕES</t>
  </si>
  <si>
    <t xml:space="preserve">    I R R F s/Rendimentos do Trabalho</t>
  </si>
  <si>
    <t>Contribuições Previdenciárias do Regime Próprio</t>
  </si>
  <si>
    <t>Compensação Financeira entre Regimes</t>
  </si>
  <si>
    <t>III - (+) Ajuste Perdas com o Fundeb</t>
  </si>
  <si>
    <t>IV - RECEITA CORRENTE LÍQUIDA (I-II+III)</t>
  </si>
  <si>
    <t>I - RECEITAS CORRENTES (Exceto Intraorçamentárias)</t>
  </si>
  <si>
    <t>1.1.1.3.03.1.1.01.00.00</t>
  </si>
  <si>
    <t>1.1.1.3.03.1.1.02.00.00</t>
  </si>
  <si>
    <t xml:space="preserve"> Demais Impostos</t>
  </si>
  <si>
    <t>IRRF s/Rend.Trabalho - Principal - Ativos/Inativos do Poder Executivo/Indiretas</t>
  </si>
  <si>
    <t>IRRF s/Rend.Trabalho - Principal - Ativos/Inativos do Poder Legislativo</t>
  </si>
  <si>
    <t xml:space="preserve">Deduções da Receita Corrente </t>
  </si>
  <si>
    <t>1.7.5.8.01.1.1.00.00.00</t>
  </si>
  <si>
    <t>Transferências de Recursos do FUNDEB - Principal</t>
  </si>
  <si>
    <t>Rendimentos de Aplicações de Rec.Previdenciários</t>
  </si>
  <si>
    <t>(B /RCL)</t>
  </si>
  <si>
    <t>(b /RCL)</t>
  </si>
  <si>
    <t>AMF - Demonstrativo 6 (LRF, art. 4º, § 2º, inciso IV, alínea "a")</t>
  </si>
  <si>
    <t>RECEITAS E DESPESAS PREVIDENCIÁRIOS DO REGIME PRÓPRIO DE PREVIDÊNCIA DOS SERVIDORES</t>
  </si>
  <si>
    <t>PLANO PREVIDENCIÁRIO</t>
  </si>
  <si>
    <t>RECEITAS PREVIDENCIÁRIAS - RPPS</t>
  </si>
  <si>
    <t>RECEITAS CORRENTES (I)</t>
  </si>
  <si>
    <t xml:space="preserve">Receita de Contribuições dos Segurados </t>
  </si>
  <si>
    <t>Civil</t>
  </si>
  <si>
    <t xml:space="preserve">Ativo </t>
  </si>
  <si>
    <t xml:space="preserve">Inativo </t>
  </si>
  <si>
    <t xml:space="preserve">Pensionista </t>
  </si>
  <si>
    <t>Militar</t>
  </si>
  <si>
    <t xml:space="preserve">    Receita de Contribuições Patronais </t>
  </si>
  <si>
    <t>Em Regime de Parcelamento de Débitos</t>
  </si>
  <si>
    <t>Receitas Imobiliárias</t>
  </si>
  <si>
    <t>Receitas de Valores Mobiliários</t>
  </si>
  <si>
    <t>Outras Receitas Patrimoniais</t>
  </si>
  <si>
    <t>Receita de Aporte Periódico de Valores Predefinidos</t>
  </si>
  <si>
    <t>Compensação Previdenciária do RGPS para o RPPS</t>
  </si>
  <si>
    <t>RECEITAS DE CAPITAL (II)</t>
  </si>
  <si>
    <t>Alienação de Bens, Direitos e Ativos</t>
  </si>
  <si>
    <t>TOTAL DAS RECEITAS PREVIDENCIÁRIAS RPPS - (III) = (I + II)</t>
  </si>
  <si>
    <t>DESPESAS PREVIDENCIÁRIAS - RPPS</t>
  </si>
  <si>
    <t>ADMINISTRAÇÃO (IV)</t>
  </si>
  <si>
    <t>Despesas Correntes</t>
  </si>
  <si>
    <t>Despesas de Capital</t>
  </si>
  <si>
    <t>PREVIDÊNCIA (V)</t>
  </si>
  <si>
    <t>Benefícios - Civil</t>
  </si>
  <si>
    <t>Aposentadorias</t>
  </si>
  <si>
    <t>Pensões</t>
  </si>
  <si>
    <t>Outros Benefícios Previdenciários</t>
  </si>
  <si>
    <t>Benefícios - Militar</t>
  </si>
  <si>
    <t>Reformas</t>
  </si>
  <si>
    <t>Outras Despesas Previdenciárias</t>
  </si>
  <si>
    <t>Compensação Previdenciária do RPPS para o RGPS</t>
  </si>
  <si>
    <t>Demais Despesas Previdenciárias</t>
  </si>
  <si>
    <t>TOTAL DAS DESPESAS PREVIDENCIÁRIAS RPPS (VI) = (IV + V)</t>
  </si>
  <si>
    <t>RECURSOS RPPS ARRECADADOS EM EXERCÍCIOS ANTERIORES</t>
  </si>
  <si>
    <t>VALOR</t>
  </si>
  <si>
    <t>APORTES DE RECURSOS PARA O PLANO PREVIDENCIÁRIO DO RPPS</t>
  </si>
  <si>
    <t>Plano de Amortização - Contribuição Patronal Suplementar</t>
  </si>
  <si>
    <t>Plano de Amortização - Aporte Periódico de Valores Predefinidos</t>
  </si>
  <si>
    <t>Outros Aportes para o RPPS</t>
  </si>
  <si>
    <t>Recursos para Cobertura de Déficit Financeiro</t>
  </si>
  <si>
    <t>Caixa e Equivalentes de Caixa</t>
  </si>
  <si>
    <t>Investimentos e Aplicações</t>
  </si>
  <si>
    <t>Outro Bens e Direitos</t>
  </si>
  <si>
    <t>PLANO FINANCEIRO</t>
  </si>
  <si>
    <t>RECEITAS CORRENTES (VIII)</t>
  </si>
  <si>
    <t>Receita de Contribuições dos Segurados</t>
  </si>
  <si>
    <t>Receita de Contribuições Patronais</t>
  </si>
  <si>
    <t>RECEITAS DE CAPITAL (IX)</t>
  </si>
  <si>
    <t>TOTAL DAS RECEITAS PREVIDENCIÁRIAS RPPS - (X) = (VIII + IX)</t>
  </si>
  <si>
    <t>ADMINISTRAÇÃO (XI)</t>
  </si>
  <si>
    <t>PREVIDÊNCIA (XII)</t>
  </si>
  <si>
    <t xml:space="preserve">Aposentadorias </t>
  </si>
  <si>
    <t>TOTAL DAS DESPESAS PREVIDENCIÁRIAS RPPS (XIII) = (XI + XII)</t>
  </si>
  <si>
    <t>RESULTADO PREVIDENCIÁRIO (XIV) = (X – XIII)</t>
  </si>
  <si>
    <t>APORTES DE RECURSOS PARA O PLANO FINANCEIRO DO RRPS</t>
  </si>
  <si>
    <t>Recursos para Cobertura de Insuficiências Financeiras</t>
  </si>
  <si>
    <t>Recursos para Formação de Reserva</t>
  </si>
  <si>
    <t>PROJEÇÃO ATUARIAL DO REGIME PRÓPRIO DE PREVIDÊNCIA DOS SERVIDORES</t>
  </si>
  <si>
    <t>FONTE: Sistema &lt;sistema&gt;, Unidade Responsável: &lt;Unidade Responsável&gt;. Emissão: &lt;dd/mm/aaaa&gt;, às &lt;hh:mm:ss&gt;. Assinado Digitalmente no dia &lt;dd/mm/aaaa&gt;, às &lt;hh:mm:ss&gt;.</t>
  </si>
  <si>
    <r>
      <t>Em Regime de Parcelamento de Débitos</t>
    </r>
    <r>
      <rPr>
        <sz val="8"/>
        <rFont val="Arial"/>
        <family val="2"/>
      </rPr>
      <t xml:space="preserve"> </t>
    </r>
  </si>
  <si>
    <r>
      <t xml:space="preserve">Receitas
Previdenciárias </t>
    </r>
    <r>
      <rPr>
        <b/>
        <sz val="8"/>
        <rFont val="Arial"/>
        <family val="2"/>
      </rPr>
      <t>(a)</t>
    </r>
  </si>
  <si>
    <r>
      <t xml:space="preserve">Despesas
Previdenciárias
</t>
    </r>
    <r>
      <rPr>
        <b/>
        <sz val="8"/>
        <rFont val="Arial"/>
        <family val="2"/>
      </rPr>
      <t>(b)</t>
    </r>
  </si>
  <si>
    <r>
      <t xml:space="preserve">Resultado
Previdenciário
</t>
    </r>
    <r>
      <rPr>
        <b/>
        <sz val="8"/>
        <rFont val="Arial"/>
        <family val="2"/>
      </rPr>
      <t>(c) = (a-b)</t>
    </r>
  </si>
  <si>
    <r>
      <t xml:space="preserve">Saldo Financeiro 
do Exercício
</t>
    </r>
    <r>
      <rPr>
        <b/>
        <sz val="8"/>
        <rFont val="Arial"/>
        <family val="2"/>
      </rPr>
      <t>(d) = (d Exercício Anterior) + (c)</t>
    </r>
  </si>
  <si>
    <t>AVALIAÇÃO DA SITUAÇÃO FINANCEIRA E ATUARIAL DO RPPS</t>
  </si>
  <si>
    <t>Limite Máximo Legal   -  54 % da  RCL (alínea “b” do inciso III do artigo 20 da LRF)</t>
  </si>
  <si>
    <t>Limite Prudencial - 51,30 % da RCL (parágrafo único do artigo 22 daLRF)</t>
  </si>
  <si>
    <t>Limite de Alerta - 48,60 % da RCL (inciso II do § 1º do artigo 59 da LRF)</t>
  </si>
  <si>
    <t>PODER EXECUTIVO</t>
  </si>
  <si>
    <t xml:space="preserve">PODER LEGISLATIVO </t>
  </si>
  <si>
    <t>Limite Máximo Legal   -  6 % da  RCL (alínea “b” do inciso III do artigo 20 da LRF)</t>
  </si>
  <si>
    <t>Limite Prudencial - 5,70 % da RCL (parágrafo único do artigo 22 daLRF)</t>
  </si>
  <si>
    <t>Limite de Alerta -  5,40 % da RCL (inciso II do § 1º do artigo 59 da LRF)</t>
  </si>
  <si>
    <t>2.2 Encargos - Exceto RPPS</t>
  </si>
  <si>
    <t>2.3 Amortizações - Exceto RPPS</t>
  </si>
  <si>
    <t>ANEXO DE METAS FISCAIS</t>
  </si>
  <si>
    <t>METAS ANUAIS - CONSOLIDADO</t>
  </si>
  <si>
    <t>METAS ANUAIS - RPPS</t>
  </si>
  <si>
    <t xml:space="preserve">AVALIAÇÃO DO CUMPRIMENTO DAS METAS FISCAIS   DO EXERCÍCIO ANTERIOR                            </t>
  </si>
  <si>
    <t>EVOLUÇÃO DO PATRIMÔNIO LÍQUIDO</t>
  </si>
  <si>
    <t>ORIGEM E APLICAÇÃO DOS RECURSOS OBTIDOS COM A ALIENAÇÃO DE ATIVOS</t>
  </si>
  <si>
    <t>ESTIMATIVA E COMPENSAÇÃO DA RENÚNCIA DE RECEITA</t>
  </si>
  <si>
    <t xml:space="preserve">MARGEM DE EXPANSÃO DAS DESPESAS OBRIGATÓRIAS DE CARÁTER CONTINUADO  </t>
  </si>
  <si>
    <t>AMF - Demonstrativo 8 (LRF, art. 4°, § 2°, inciso V)</t>
  </si>
  <si>
    <t>AMF - Demonstrativo 7 (LRF, art. 4°, § 2°, inciso V)</t>
  </si>
  <si>
    <t>AMF - Demonstrativo 5 (LRF, art.4º, §2º, inciso III)</t>
  </si>
  <si>
    <t>AMF - Demonstrativo 4 (LRF, art.4º, §2º, inciso III)</t>
  </si>
  <si>
    <t>AMF – Demonstrativo 3 (LRF, art.4º, §2º, inciso II)</t>
  </si>
  <si>
    <r>
      <t>ARF (LRF, art 4</t>
    </r>
    <r>
      <rPr>
        <u/>
        <vertAlign val="superscript"/>
        <sz val="11"/>
        <rFont val="Arial"/>
        <family val="2"/>
      </rPr>
      <t>o</t>
    </r>
    <r>
      <rPr>
        <sz val="11"/>
        <rFont val="Arial"/>
        <family val="2"/>
      </rPr>
      <t>, § 3</t>
    </r>
    <r>
      <rPr>
        <u/>
        <vertAlign val="superscript"/>
        <sz val="11"/>
        <rFont val="Arial"/>
        <family val="2"/>
      </rPr>
      <t>o</t>
    </r>
    <r>
      <rPr>
        <sz val="11"/>
        <rFont val="Arial"/>
        <family val="2"/>
      </rPr>
      <t>)</t>
    </r>
  </si>
  <si>
    <t>AMF - Demonstrativo 2 (LRF, art. 4º, §2º, inciso I)</t>
  </si>
  <si>
    <t>AMF - Demonstrativo 1 (LRF, art. 4º, § 1º)</t>
  </si>
  <si>
    <r>
      <t xml:space="preserve">Fonte: </t>
    </r>
    <r>
      <rPr>
        <sz val="10"/>
        <rFont val="Arial"/>
        <family val="2"/>
      </rPr>
      <t>Sistema &lt;Nome&gt;, Unidade Responsável &lt;Nome&gt;, Data da emissão &lt;dd/mmm/aaaa&gt; e hora de emissão &lt;hhh e mmm&gt;</t>
    </r>
  </si>
  <si>
    <t xml:space="preserve">Valor Constante </t>
  </si>
  <si>
    <t>Valor Corrente (b)</t>
  </si>
  <si>
    <t>Valor Constante</t>
  </si>
  <si>
    <t>Valor Corrente (c)</t>
  </si>
  <si>
    <t>Indicador</t>
  </si>
  <si>
    <t>PAGA</t>
  </si>
  <si>
    <t>PAGA(Estim)</t>
  </si>
  <si>
    <t>TOTAL DAS RECEITAS ARRECADADAS</t>
  </si>
  <si>
    <t>RECEITAS PRIMÁRIAS</t>
  </si>
  <si>
    <t>Arrecadação</t>
  </si>
  <si>
    <t>Projeção</t>
  </si>
  <si>
    <t>(-)  Aplicações Financeiras em Geral</t>
  </si>
  <si>
    <t>(-) Aplicações Financeiras do RPPS</t>
  </si>
  <si>
    <t>(-) Outras Receitas Financeiras</t>
  </si>
  <si>
    <t>(-)  Operações de Crédito</t>
  </si>
  <si>
    <t>(-) Amortização de Empréstimos</t>
  </si>
  <si>
    <t>(-) Alienação de Investimentos Temporários e Permanentes</t>
  </si>
  <si>
    <t>(-) Outras Receitas de Capital -  Não Primárias</t>
  </si>
  <si>
    <t>1.6.0.0.00.0.0.00.00</t>
  </si>
  <si>
    <t>Demais Serviços</t>
  </si>
  <si>
    <t>1.6.4.0.01.1.0.00.00 + 1.6.4.0.03.1.0.00.00</t>
  </si>
  <si>
    <t>Retorno de Operações -  Juros e Encargos Financeiros / Rem. s/Repasse para Programas de Desenv.Econômico</t>
  </si>
  <si>
    <t>1.9.2.2.01.2.0.00.00</t>
  </si>
  <si>
    <t>Restituição de Convênios -  Financeiras</t>
  </si>
  <si>
    <t>1.9.2.0.00.0.0.00.00</t>
  </si>
  <si>
    <t>Outras Indenizações, Restituições e Ressarcimentos</t>
  </si>
  <si>
    <t>1.9.9.0.1.1.1.0.00.00.00</t>
  </si>
  <si>
    <t>Variação Cambial</t>
  </si>
  <si>
    <t>1.9.9.0.99.2.0.00.00.00</t>
  </si>
  <si>
    <t>Outras Receitas Financeiras</t>
  </si>
  <si>
    <t>Outras Receitas (demais receitas diversas)</t>
  </si>
  <si>
    <t xml:space="preserve">2.2.1.8.01.1.0.00.00.00 </t>
  </si>
  <si>
    <t>Alienação de Investimentos Temporários</t>
  </si>
  <si>
    <t>2.2.1.8.01.2.0.00.00.00</t>
  </si>
  <si>
    <t>Alienação de Investimenros Permanentes</t>
  </si>
  <si>
    <t>DESPESAS PRIMÁRIAS</t>
  </si>
  <si>
    <t>(-)  Juros e Encargos da Dívida</t>
  </si>
  <si>
    <t>(-)  Concessão e Empréstimos e Financiamentos</t>
  </si>
  <si>
    <t>(-) Aquisição de Títulos de Crédito</t>
  </si>
  <si>
    <t>(-) Amortização da Dívida</t>
  </si>
  <si>
    <t>(=) Receitas Primárias Correntes  (I)</t>
  </si>
  <si>
    <t>(=) Receitas Primárias de Capital (II)</t>
  </si>
  <si>
    <t>RECEITAS PRIMÁRIAS TOTAIS (III = I + II)</t>
  </si>
  <si>
    <t>(=) Despesas Primárias Correntes (IV)</t>
  </si>
  <si>
    <t>(=) Despesas Primárias de Capital (V)</t>
  </si>
  <si>
    <t>Pagamento</t>
  </si>
  <si>
    <t>Pagto Estimado</t>
  </si>
  <si>
    <t>JUROS E ENCARGOS ATIVOS (Variações Patrimoniais Aumentativas)</t>
  </si>
  <si>
    <t>4.4.1.1.1.00.00 - Juros e Encargos de Empréstimos Internos Concedidos – Consolidação</t>
  </si>
  <si>
    <t>4.4.1.1.3.00.00 - Juros e Encargos de Empréstimos Internos Concedidos - Inter Ofss – União</t>
  </si>
  <si>
    <t>4.4.1.1.4.00.00 - Juros e Encargos de Empréstimos Internos Concedidos - Inter Ofss -Estado</t>
  </si>
  <si>
    <t>4.4.1.1.5.00.00 - Juros e Encargos de Empréstimos Internos Concedidos - Inter Ofss – Município</t>
  </si>
  <si>
    <t>4.4.1.2.1.00.00 - Juros e Encargos de Empréstimos Externos Concedidos – Consolidação</t>
  </si>
  <si>
    <t>4.4.1.3.1.00.00 - Juros e Encargos de Financiamentos Internos Concedidos – Consolidação</t>
  </si>
  <si>
    <t>4.4.1.3.3.00.00 - Juros e Encargos de Financiamentos Internos Concedidos - Inter Ofss – União</t>
  </si>
  <si>
    <t>4.4.1.3.4.00.00 - Juros e Encargos de Financiamentos Internos Concedidos - Inter Ofss – Estado</t>
  </si>
  <si>
    <t>4.4.1.3.5.00.00 - Juros e Encargos de Financiamentos Internos Concedidos - Inter Ofss – Município</t>
  </si>
  <si>
    <t>4.4.1.4.1.00.00 - Juros e Encargos de Financiamentos Externos Concedidos – Consolidação</t>
  </si>
  <si>
    <t>4.4.2.1.1.00.00 - Juros e Encargos de Mora Sobre Empréstimos e Financiamentos Internos Concedidos – Consolidação</t>
  </si>
  <si>
    <t>4.4.2.1.3.00.00 - Juros e Encargos de Mora Sobre Empréstimos e Financiamentos Internos Concedidos - Inter Ofss – União</t>
  </si>
  <si>
    <t>4.4.2.1.4.00.00 - Juros e Encargos de Mora Sobre Empréstimos e Financiamentos Internos Concedidos - Inter Ofss - Estado</t>
  </si>
  <si>
    <t>4.4.2.1.5.00.00 - Juros e Encargos ee Mora Sobre Empréstimos e Financiamentos Internos Concedidos - Inter Ofss - Município</t>
  </si>
  <si>
    <t>4.4.2.2.1.00.00 - Juros e Encargos de Mora Sobre Empréstimos e Financiamentos Externos Concedidos - Consolidação</t>
  </si>
  <si>
    <t>4.4.5.1.1.00.00 - Remuneração de Depósitos Bancários - Consolidação</t>
  </si>
  <si>
    <t>4.4.5.2.1.00.00 - Remuneração de Aplicações Financeiras - Consolidação</t>
  </si>
  <si>
    <t>SOMA  DOS JUROS E ENCARGOS ATIVOS  (VIII)</t>
  </si>
  <si>
    <t>JUROS E ENCARGOS PASSIVOS (Variações Patrimoniais Diminutivas)</t>
  </si>
  <si>
    <t>SOMA  DOS JUROS E ENCARGOS PASSIVOS (IX)</t>
  </si>
  <si>
    <t>3.4.1.1.1.00.00 - Juros e Encargos da Dívida Contratual Interna - Consolidação</t>
  </si>
  <si>
    <t>3.4.1.1.3.00.00 - Juros e Encargos da Dívida Contratual Interna - Inter Ofss - União</t>
  </si>
  <si>
    <t>3.4.1.1.4.00.00 - Juros e Encargos da Dívida Contratual Interna - Inter Ofss - Estado</t>
  </si>
  <si>
    <t>3.4.1.1.5.00.00 - Juros e Encargos da Dívida Contratual Interna - Inter Ofss - Município</t>
  </si>
  <si>
    <t>3.4.1.2.1.00.00 - Juros e Encargos da Dívida Contratual Externa - Consolidação</t>
  </si>
  <si>
    <t>3.4.1.3.1.00.00 - Juros e Encargos da Dívida Mobiliaria - Consolidação</t>
  </si>
  <si>
    <t>3.4.1.4.1.00.00 - Juros e Encargos de Empréstimos por Antecipação de Receita Orçamentária – Consolidação</t>
  </si>
  <si>
    <t>3.4.1.8.1.00.00 - Outros Juros e Encargos de Empréstimos e Financiamentos Internos – Consolidação</t>
  </si>
  <si>
    <t>3.4.1.8.3.00.00 - Outros Juros e Encargos de Empréstimos e Financiamentos Internos - Inter Ofss – União</t>
  </si>
  <si>
    <t>3.4.1.8.4.00.00 - Outros Juros e Encargos de Empréstimos e Financiamentos Internos - Inter Ofss – Estado</t>
  </si>
  <si>
    <t>3.4.1.8.5.00.00 - Outros Juros e Encargos de Empréstimos e Financiamentos Internos - Inter Ofss - Município</t>
  </si>
  <si>
    <t>3.4.1.9.1.00.00 - Outros Juros e Encargos de Empréstimos e Financiamentos Externos - Consolidação</t>
  </si>
  <si>
    <t>3.4.2.1.1.00.00 - Juros e Encargos de Mora de Empréstimos e Financiamentos Internos Obtidos - Consolidação</t>
  </si>
  <si>
    <t>3.4.2.1.3.00.00 - Juros e Encargos de Mora de Empréstimos e Financiamentos Internos Obtidos - Inter Ofss - União</t>
  </si>
  <si>
    <t>3.4.2.1.4.00.00 - Juros e Encargos de Mora de Empréstimos e Financiamentos Internos Obtidos - Inter Ofss - Estado</t>
  </si>
  <si>
    <t>3.4.2.1.5.00.00 -  Juros e Encargos de Mora de Empréstimos e Financiamentos Internos Obtidos - Inter Ofss - Município</t>
  </si>
  <si>
    <t>3.4.2.2.1.00.00 - Juros e Encargos de Mora de Empréstimos e Financiamentos Externos Obtidos - Consolidação</t>
  </si>
  <si>
    <t>RESULTADO NOMINAL  -  ACIMA DA LINHA (X = VII + VIII - IX))</t>
  </si>
  <si>
    <t>Lucros ou Prejuízos Acumulados</t>
  </si>
  <si>
    <t xml:space="preserve">    Dívida Mobiliária</t>
  </si>
  <si>
    <t xml:space="preserve">    Dívida Contratual (inclusive parcelamentos)</t>
  </si>
  <si>
    <t xml:space="preserve">    Precatórios posteriores a 05-05-2000</t>
  </si>
  <si>
    <t xml:space="preserve"> DÍVIDA CONSOLIDADA (I)</t>
  </si>
  <si>
    <t>DISPONIBILIDADES DE CAIXA (II)</t>
  </si>
  <si>
    <t xml:space="preserve">   Disponibilidade da Caixa Bruta</t>
  </si>
  <si>
    <t xml:space="preserve">   (-) Restos a Pagar Processados</t>
  </si>
  <si>
    <t>DIVIDA CONSOLIDADA LÍQUIDA (III = I - II)</t>
  </si>
  <si>
    <t xml:space="preserve">   Demais Haveres Financeiros</t>
  </si>
  <si>
    <t>Previsão (Saldo Médio)</t>
  </si>
  <si>
    <t>Cronograma Anual de Operações de Crédito e  de Amortização e Serviço da Dívida</t>
  </si>
  <si>
    <r>
      <t>( R ) Deduções da Receita</t>
    </r>
    <r>
      <rPr>
        <b/>
        <sz val="10"/>
        <color indexed="10"/>
        <rFont val="Arial"/>
        <family val="2"/>
      </rPr>
      <t xml:space="preserve"> </t>
    </r>
  </si>
  <si>
    <r>
      <t>Deduções da Receita de Impostos</t>
    </r>
    <r>
      <rPr>
        <sz val="10"/>
        <color indexed="10"/>
        <rFont val="Arial"/>
        <family val="2"/>
      </rPr>
      <t xml:space="preserve"> (digitar com sinal negativo)</t>
    </r>
  </si>
  <si>
    <r>
      <t>Demais Deduções da Receita Corrente</t>
    </r>
    <r>
      <rPr>
        <sz val="10"/>
        <color indexed="10"/>
        <rFont val="Arial"/>
        <family val="2"/>
      </rPr>
      <t xml:space="preserve"> (digitar com sinal negativo)</t>
    </r>
  </si>
  <si>
    <r>
      <t>Demais Deduções da Receita de Capital</t>
    </r>
    <r>
      <rPr>
        <sz val="10"/>
        <color indexed="10"/>
        <rFont val="Arial"/>
        <family val="2"/>
      </rPr>
      <t xml:space="preserve"> (digitar com sinal negativo)</t>
    </r>
  </si>
  <si>
    <t>Receitas Correntes Intraorçamentárias</t>
  </si>
  <si>
    <t>Receitas Correntes - Exceto Intraorçamentárias</t>
  </si>
  <si>
    <t>Receitas de Capital - Exceto Intraorçamentárias</t>
  </si>
  <si>
    <t>Despesas Correntes - Exceto Intraorçamentárias</t>
  </si>
  <si>
    <t>Despesas de Capital - Exceto Intraorçamentárias</t>
  </si>
  <si>
    <t>3.1.91.00.00.00.00</t>
  </si>
  <si>
    <t>3.2.91.00.00.00.00</t>
  </si>
  <si>
    <t>3.3.91.00.00.00.00</t>
  </si>
  <si>
    <t>4.4.91.00.00.00.00</t>
  </si>
  <si>
    <t xml:space="preserve">4.5.91.00.00.00.00 </t>
  </si>
  <si>
    <t>4.6.91.00.00.00.00</t>
  </si>
  <si>
    <t/>
  </si>
  <si>
    <t>(-) Aquisiç. De Títulos de Capital Já Integralizado</t>
  </si>
  <si>
    <r>
      <t>Despesas Com Pessoal  -</t>
    </r>
    <r>
      <rPr>
        <b/>
        <sz val="12"/>
        <color indexed="10"/>
        <rFont val="Arial"/>
        <family val="2"/>
      </rPr>
      <t xml:space="preserve"> INTRAORÇAMENTÁRIAS</t>
    </r>
  </si>
  <si>
    <r>
      <t xml:space="preserve">Juros e encargos da Dívida - </t>
    </r>
    <r>
      <rPr>
        <b/>
        <sz val="12"/>
        <color indexed="10"/>
        <rFont val="Arial"/>
        <family val="2"/>
      </rPr>
      <t>INTRAORÇAMENTÁRIAS</t>
    </r>
  </si>
  <si>
    <r>
      <t xml:space="preserve">Outras Despesas Correntes - </t>
    </r>
    <r>
      <rPr>
        <b/>
        <sz val="12"/>
        <color indexed="10"/>
        <rFont val="Arial"/>
        <family val="2"/>
      </rPr>
      <t>INTRAORÇAMENTÁRIAS</t>
    </r>
  </si>
  <si>
    <r>
      <t xml:space="preserve">Invetimentos  - </t>
    </r>
    <r>
      <rPr>
        <b/>
        <sz val="12"/>
        <color indexed="10"/>
        <rFont val="Arial"/>
        <family val="2"/>
      </rPr>
      <t>INTRAORÇAMENTÁRIAS</t>
    </r>
  </si>
  <si>
    <r>
      <t xml:space="preserve">Inversões Financeiras - </t>
    </r>
    <r>
      <rPr>
        <b/>
        <sz val="12"/>
        <color indexed="10"/>
        <rFont val="Arial"/>
        <family val="2"/>
      </rPr>
      <t>INTRAORÇAMENTÁRIAS</t>
    </r>
  </si>
  <si>
    <r>
      <t xml:space="preserve">Amortização da Dívida  - </t>
    </r>
    <r>
      <rPr>
        <b/>
        <sz val="12"/>
        <color indexed="10"/>
        <rFont val="Arial"/>
        <family val="2"/>
      </rPr>
      <t>INTRAORÇAMENTÁRIAS</t>
    </r>
  </si>
  <si>
    <t xml:space="preserve">TOTAL DAS DESPESAS </t>
  </si>
  <si>
    <t>RESULTADO ORÇAMENTÁRIO / RESERVA - SEM RPPS</t>
  </si>
  <si>
    <t>RESULTADO ORÇAMENTÁRIO / RESERVA DO RPPS</t>
  </si>
  <si>
    <t>Inflação para 2022:</t>
  </si>
  <si>
    <t xml:space="preserve">   </t>
  </si>
  <si>
    <t>RECEITAS DE CAPITAL</t>
  </si>
  <si>
    <t xml:space="preserve">    ALIENAÇÃO DE ATIVOS </t>
  </si>
  <si>
    <t xml:space="preserve">        Alienação de Bens Intangíveis</t>
  </si>
  <si>
    <t xml:space="preserve">TOTAL </t>
  </si>
  <si>
    <t>APLICAÇÃO DOS RECURSOS DA ALIENAÇÃO DE ATIVOS</t>
  </si>
  <si>
    <r>
      <rPr>
        <b/>
        <sz val="9"/>
        <color indexed="10"/>
        <rFont val="Arial"/>
        <family val="2"/>
      </rPr>
      <t xml:space="preserve">TABELA  01 </t>
    </r>
    <r>
      <rPr>
        <b/>
        <sz val="9"/>
        <rFont val="Arial"/>
        <family val="2"/>
      </rPr>
      <t>- Parâmentos Utilizados nas Estimativas das Receitas e Despesas</t>
    </r>
  </si>
  <si>
    <r>
      <rPr>
        <b/>
        <sz val="12"/>
        <color indexed="10"/>
        <rFont val="Arial"/>
        <family val="2"/>
      </rPr>
      <t xml:space="preserve">Tabela 02 </t>
    </r>
    <r>
      <rPr>
        <b/>
        <sz val="12"/>
        <rFont val="Arial"/>
        <family val="2"/>
      </rPr>
      <t>- Memória de Cálculo das Estimativas das Receitas</t>
    </r>
  </si>
  <si>
    <r>
      <rPr>
        <b/>
        <sz val="8"/>
        <color indexed="10"/>
        <rFont val="Times New Roman"/>
        <family val="1"/>
      </rPr>
      <t xml:space="preserve">TABELA 05 </t>
    </r>
    <r>
      <rPr>
        <b/>
        <sz val="8"/>
        <rFont val="Times New Roman"/>
        <family val="1"/>
      </rPr>
      <t xml:space="preserve">- Demonstrativo da Evolução da Dívida Consolidada Líquida </t>
    </r>
  </si>
  <si>
    <r>
      <rPr>
        <b/>
        <sz val="11"/>
        <color indexed="10"/>
        <rFont val="Calibri"/>
        <family val="2"/>
      </rPr>
      <t>TABELA 06 -</t>
    </r>
    <r>
      <rPr>
        <b/>
        <sz val="11"/>
        <rFont val="Calibri"/>
        <family val="2"/>
      </rPr>
      <t xml:space="preserve"> Demonstrativo da  Memória de Cálculo do Resultado Primário e Nominal  -  ACIMA DA LINHA</t>
    </r>
  </si>
  <si>
    <t>LEI DE DIRETRIZES ORÇAMENTÁRIAS  PARA 2021</t>
  </si>
  <si>
    <r>
      <t>Memória de Cálculo das Estimativas de</t>
    </r>
    <r>
      <rPr>
        <b/>
        <sz val="12"/>
        <color indexed="10"/>
        <rFont val="Arial"/>
        <family val="2"/>
      </rPr>
      <t xml:space="preserve"> Pagamento das Despesas</t>
    </r>
    <r>
      <rPr>
        <b/>
        <sz val="12"/>
        <rFont val="Arial"/>
        <family val="2"/>
      </rPr>
      <t xml:space="preserve"> - Inclusive Restos a Pagar</t>
    </r>
  </si>
  <si>
    <t>Apuração Conforme a Instrução Normativa nº 06/2019, do TCE/RS</t>
  </si>
  <si>
    <t>Lei de Diretrizes Orçamentárias para o Exercício de 2021</t>
  </si>
  <si>
    <r>
      <rPr>
        <b/>
        <sz val="11"/>
        <color indexed="10"/>
        <rFont val="Arial"/>
        <family val="2"/>
      </rPr>
      <t>Tabela 04 -</t>
    </r>
    <r>
      <rPr>
        <b/>
        <sz val="11"/>
        <color indexed="8"/>
        <rFont val="Arial"/>
        <family val="2"/>
      </rPr>
      <t xml:space="preserve"> Estimativa de Limites de Gastos com Pessoal do Poder Executivo e Legislativo para o período de 2021 a 2023</t>
    </r>
  </si>
  <si>
    <t>LEI DE DIRETRIZES ORÇAMENTÁRIAS PARA 2021</t>
  </si>
  <si>
    <t>EXERCÍCIO DE 2021</t>
  </si>
  <si>
    <t>2019 (a)</t>
  </si>
  <si>
    <t>2019 (b)</t>
  </si>
  <si>
    <t>Preenchimento Opcional Cfe. Item 02.01.03.01 da 10ª Edição do MDF</t>
  </si>
  <si>
    <t>Preenchimento Opcional Cfe. Item 02.01.03.01 da 9ª Edição do MDF</t>
  </si>
  <si>
    <t>Preenchimento Opcional Cfe 10ª Edição do MDF</t>
  </si>
  <si>
    <t>Preenchimento opcional cfe. Item 02.01.03.01 da 10ª edição do MDF</t>
  </si>
  <si>
    <t xml:space="preserve"> EXERCÍCIO DE 2021</t>
  </si>
  <si>
    <t xml:space="preserve">EXERCÍCIO DE 2021 </t>
  </si>
  <si>
    <t>Obs:  1 -   Os valores da renúncia para 2021 foram previstos de acordo com informações da Administração tributária</t>
  </si>
  <si>
    <t>2 - Os valores da renúncia projetados para 2022 e 2023, foram claculados a partir dos valores de 2021, apli</t>
  </si>
  <si>
    <t>Inflação para 2023:</t>
  </si>
  <si>
    <t>Valor Previsto 2021</t>
  </si>
  <si>
    <t>LEI DE DIRETRIZES ORÇAMENTÁRIAS – 2021</t>
  </si>
  <si>
    <t>Taxa de Câmbio (Média do Ano)</t>
  </si>
  <si>
    <r>
      <t xml:space="preserve">Receitas Correntes Intraorçamentárias </t>
    </r>
    <r>
      <rPr>
        <b/>
        <sz val="10"/>
        <color indexed="10"/>
        <rFont val="Arial"/>
        <family val="2"/>
      </rPr>
      <t>-RPPS</t>
    </r>
  </si>
  <si>
    <r>
      <t xml:space="preserve">Receitas Correntes Intraorçamentárias </t>
    </r>
    <r>
      <rPr>
        <b/>
        <sz val="10"/>
        <color indexed="10"/>
        <rFont val="Arial"/>
        <family val="2"/>
      </rPr>
      <t>- Outras</t>
    </r>
  </si>
  <si>
    <r>
      <t xml:space="preserve">Receitas de Capital Intraorçamentárias </t>
    </r>
    <r>
      <rPr>
        <b/>
        <sz val="10"/>
        <color indexed="10"/>
        <rFont val="Arial"/>
        <family val="2"/>
      </rPr>
      <t>- RPPS</t>
    </r>
  </si>
  <si>
    <r>
      <t xml:space="preserve">Receitas de Capital Intraorçamentárias </t>
    </r>
    <r>
      <rPr>
        <b/>
        <sz val="10"/>
        <color indexed="10"/>
        <rFont val="Arial"/>
        <family val="2"/>
      </rPr>
      <t>- Outras</t>
    </r>
  </si>
  <si>
    <r>
      <rPr>
        <b/>
        <sz val="10"/>
        <color indexed="10"/>
        <rFont val="Arial"/>
        <family val="2"/>
      </rPr>
      <t>Tabela 03 -</t>
    </r>
    <r>
      <rPr>
        <b/>
        <sz val="10"/>
        <color indexed="8"/>
        <rFont val="Arial"/>
        <family val="2"/>
      </rPr>
      <t xml:space="preserve"> Evolução e Estimativas para a Receita Corrente Líquida</t>
    </r>
  </si>
  <si>
    <t>SALDOS DE EXERCÍCIOS ANTERIORES A 2017</t>
  </si>
  <si>
    <t>RESERVA DE CONTINGÊNCIA - PREVISÃO (VII)</t>
  </si>
  <si>
    <t>DESPESAS PRIMÁRIAS ANTES DA RESERVA DE CONTINGÊNCIA (VI = IV + V)</t>
  </si>
  <si>
    <t>DESPESAS PRIMÁRIAS APÓS A RESERVA DE CONTINGÊNCIA (VIII = VI+ VII)</t>
  </si>
  <si>
    <t>META DE RESULTADO PRIMÁRIO A SER CONSIDERADA (IX = III - VIII)</t>
  </si>
  <si>
    <t>1.7.1.8.99.0.0.00.00.00</t>
  </si>
  <si>
    <t>Outras Transferências da União</t>
  </si>
  <si>
    <t>MUNICÍPIO DE:  RESTINGA SECA</t>
  </si>
  <si>
    <t>LEI DE DIRETRIZES ORÇAMENTÁRIAS - 2022</t>
  </si>
  <si>
    <t>ATÉ EXERC ANTERIOR - 2020</t>
  </si>
  <si>
    <t>NO EXERCÍCIO DE 2021</t>
  </si>
  <si>
    <t>A EXECUTAR EM 2022</t>
  </si>
  <si>
    <t>Ampliação da infraestrutura esportiva do Estádio Sebastião Heredia Borges</t>
  </si>
  <si>
    <t>Revitalização do entorno e pavimentação do acesso na Estação Férrea</t>
  </si>
  <si>
    <t>-</t>
  </si>
  <si>
    <t>Pavimentação das ruas Vicente Cardoso, São João, Paulo Magoga, Domingos Possebon e Adão Mario de Oliveira Dorneles</t>
  </si>
  <si>
    <t>Pavimentação das ruas Vicente Cardoso, Ver. João Otto Friedrich, Emílio Nagel, Ricardo Müller, Oswaldo Aranha e acesso à estação Férrea</t>
  </si>
  <si>
    <t>Pavimentação da rua de acesso à Vila Progresso e em trecho da rua Reinaldo Prade</t>
  </si>
  <si>
    <t>Pavimentação da rua Cel. Horácio Borges, trecho entre a ponte da Sanga da Restinga em direção ao sul, até a divisa do Loteamento Bartmann e sede do Sindicato dos Servidores Municipais</t>
  </si>
  <si>
    <t>Pavimentação da rua Adão Mário de Oliveira Dorneles, trecho entre a Rua Vicente Cardoso e a Rua Paulo Gonçalves Mostardeiro</t>
  </si>
  <si>
    <t>Pavimentação da rua Ernesto Friedrich, trecho entre a Rua Pedro Giuliani e o portão de acesso à EMEF Francisco Giuliani</t>
  </si>
  <si>
    <t>Restauração do prédio Dr. Miguel de Patta e execução de paisagismo no entorno da edificação</t>
  </si>
  <si>
    <t>Construção, através de empreitada por regime global, de ciclovia no município de Restinga Seca na margem da ERS 149, entre o KM 88+740m e o KM 89+430m, iniciando na Av. Júlio de Castilhos e terminando no entroncamento com o acesso à Vila Progresso</t>
  </si>
  <si>
    <t>Pavimentação Ruas Afonso Germano Pötter, Domingos Possebom, Dr. Miguel de Patta e Alfredo Rohde.</t>
  </si>
</sst>
</file>

<file path=xl/styles.xml><?xml version="1.0" encoding="utf-8"?>
<styleSheet xmlns="http://schemas.openxmlformats.org/spreadsheetml/2006/main">
  <numFmts count="9">
    <numFmt numFmtId="164" formatCode="&quot;R$ &quot;#,##0.00_);[Red]\(&quot;R$ &quot;#,##0.00\)"/>
    <numFmt numFmtId="165" formatCode="_(* #,##0.00_);_(* \(#,##0.00\);_(* &quot;-&quot;??_);_(@_)"/>
    <numFmt numFmtId="166" formatCode="_-* #,##0.00_-;\-* #,##0.00_-;_-* &quot;-&quot;??_-;_-@_-"/>
    <numFmt numFmtId="167" formatCode="&quot;R$&quot;\ #,##0.00;[Red]\-&quot;R$&quot;\ #,##0.00"/>
    <numFmt numFmtId="168" formatCode="_(&quot;R$&quot;* #,##0.00_);_(&quot;R$&quot;* \(#,##0.00\);_(&quot;R$&quot;* &quot;-&quot;??_);_(@_)"/>
    <numFmt numFmtId="169" formatCode="0_);[Red]\(0\)"/>
    <numFmt numFmtId="170" formatCode="0.000%"/>
    <numFmt numFmtId="171" formatCode="0&quot;.&quot;0&quot;.&quot;0&quot;.&quot;0&quot;.&quot;00&quot;.&quot;0&quot;.&quot;0"/>
    <numFmt numFmtId="172" formatCode="_(* #,##0_);_(* \(#,##0\);_(* &quot;-&quot;??_);_(@_)"/>
  </numFmts>
  <fonts count="61">
    <font>
      <sz val="10"/>
      <name val="Arial"/>
    </font>
    <font>
      <sz val="10"/>
      <name val="Arial"/>
    </font>
    <font>
      <b/>
      <sz val="12"/>
      <name val="Arial"/>
      <family val="2"/>
    </font>
    <font>
      <sz val="12"/>
      <name val="Arial"/>
      <family val="2"/>
    </font>
    <font>
      <b/>
      <sz val="12"/>
      <color indexed="17"/>
      <name val="Helv"/>
    </font>
    <font>
      <sz val="12"/>
      <color indexed="17"/>
      <name val="Helv"/>
    </font>
    <font>
      <b/>
      <sz val="10"/>
      <name val="Arial"/>
      <family val="2"/>
    </font>
    <font>
      <sz val="10"/>
      <name val="Arial"/>
      <family val="2"/>
    </font>
    <font>
      <b/>
      <sz val="11"/>
      <name val="Arial"/>
      <family val="2"/>
    </font>
    <font>
      <b/>
      <sz val="10"/>
      <color indexed="57"/>
      <name val="Arial"/>
      <family val="2"/>
    </font>
    <font>
      <b/>
      <sz val="14"/>
      <color indexed="57"/>
      <name val="Arial"/>
      <family val="2"/>
    </font>
    <font>
      <b/>
      <sz val="14"/>
      <name val="Arial"/>
      <family val="2"/>
    </font>
    <font>
      <b/>
      <sz val="12"/>
      <name val="Helv"/>
    </font>
    <font>
      <b/>
      <i/>
      <sz val="12"/>
      <name val="Arial"/>
      <family val="2"/>
    </font>
    <font>
      <b/>
      <i/>
      <sz val="9"/>
      <name val="Arial"/>
      <family val="2"/>
    </font>
    <font>
      <sz val="8"/>
      <name val="Times New Roman"/>
      <family val="1"/>
    </font>
    <font>
      <b/>
      <sz val="8"/>
      <name val="Times New Roman"/>
      <family val="1"/>
    </font>
    <font>
      <sz val="8"/>
      <name val="Arial"/>
      <family val="2"/>
    </font>
    <font>
      <b/>
      <sz val="8"/>
      <name val="Arial"/>
      <family val="2"/>
    </font>
    <font>
      <sz val="11"/>
      <name val="Arial"/>
      <family val="2"/>
    </font>
    <font>
      <b/>
      <sz val="12"/>
      <name val="Arial"/>
      <family val="2"/>
    </font>
    <font>
      <b/>
      <u/>
      <sz val="12"/>
      <name val="Arial"/>
      <family val="2"/>
    </font>
    <font>
      <sz val="12"/>
      <name val="Helv"/>
    </font>
    <font>
      <sz val="10"/>
      <name val="Arial"/>
      <family val="2"/>
    </font>
    <font>
      <sz val="9"/>
      <name val="Arial"/>
      <family val="2"/>
    </font>
    <font>
      <b/>
      <sz val="9"/>
      <name val="Arial"/>
      <family val="2"/>
    </font>
    <font>
      <sz val="9"/>
      <name val="Arial"/>
      <family val="2"/>
    </font>
    <font>
      <sz val="9"/>
      <color indexed="17"/>
      <name val="Arial"/>
      <family val="2"/>
    </font>
    <font>
      <b/>
      <sz val="9"/>
      <color indexed="17"/>
      <name val="Arial"/>
      <family val="2"/>
    </font>
    <font>
      <b/>
      <i/>
      <sz val="11"/>
      <name val="Arial"/>
      <family val="2"/>
    </font>
    <font>
      <sz val="8"/>
      <name val="Arial"/>
      <family val="2"/>
    </font>
    <font>
      <b/>
      <sz val="9"/>
      <name val="Wingdings"/>
      <charset val="2"/>
    </font>
    <font>
      <sz val="11"/>
      <color indexed="8"/>
      <name val="Calibri"/>
      <family val="2"/>
    </font>
    <font>
      <sz val="14"/>
      <name val="Arial"/>
      <family val="2"/>
    </font>
    <font>
      <b/>
      <sz val="12"/>
      <color indexed="57"/>
      <name val="Arial"/>
      <family val="2"/>
    </font>
    <font>
      <sz val="14"/>
      <color indexed="17"/>
      <name val="Helv"/>
    </font>
    <font>
      <sz val="10"/>
      <color indexed="10"/>
      <name val="Arial"/>
      <family val="2"/>
    </font>
    <font>
      <b/>
      <sz val="10"/>
      <color indexed="8"/>
      <name val="Arial"/>
      <family val="2"/>
    </font>
    <font>
      <b/>
      <sz val="10"/>
      <color indexed="8"/>
      <name val="Arial"/>
      <family val="2"/>
    </font>
    <font>
      <sz val="10"/>
      <color indexed="8"/>
      <name val="Arial"/>
      <family val="2"/>
    </font>
    <font>
      <b/>
      <sz val="10.5"/>
      <name val="Arial"/>
      <family val="2"/>
    </font>
    <font>
      <b/>
      <sz val="11"/>
      <color indexed="8"/>
      <name val="Arial"/>
      <family val="2"/>
    </font>
    <font>
      <b/>
      <sz val="11"/>
      <name val="Times New Roman"/>
      <family val="1"/>
    </font>
    <font>
      <sz val="8"/>
      <name val="Arial"/>
      <family val="2"/>
    </font>
    <font>
      <b/>
      <sz val="10"/>
      <name val="Helv"/>
    </font>
    <font>
      <sz val="12"/>
      <name val="Arial"/>
      <family val="2"/>
    </font>
    <font>
      <u/>
      <vertAlign val="superscript"/>
      <sz val="11"/>
      <name val="Arial"/>
      <family val="2"/>
    </font>
    <font>
      <b/>
      <sz val="11"/>
      <color indexed="8"/>
      <name val="Calibri"/>
      <family val="2"/>
    </font>
    <font>
      <b/>
      <sz val="11"/>
      <name val="Calibri"/>
      <family val="2"/>
    </font>
    <font>
      <sz val="11"/>
      <name val="Calibri"/>
      <family val="2"/>
    </font>
    <font>
      <b/>
      <sz val="11"/>
      <color indexed="17"/>
      <name val="Calibri"/>
      <family val="2"/>
    </font>
    <font>
      <sz val="11"/>
      <color indexed="17"/>
      <name val="Calibri"/>
      <family val="2"/>
    </font>
    <font>
      <sz val="12"/>
      <name val="Calibri"/>
      <family val="2"/>
    </font>
    <font>
      <b/>
      <sz val="12"/>
      <name val="Calibri"/>
      <family val="2"/>
    </font>
    <font>
      <b/>
      <sz val="10"/>
      <color indexed="10"/>
      <name val="Arial"/>
      <family val="2"/>
    </font>
    <font>
      <sz val="10"/>
      <color indexed="57"/>
      <name val="Arial"/>
      <family val="2"/>
    </font>
    <font>
      <b/>
      <sz val="12"/>
      <color indexed="10"/>
      <name val="Arial"/>
      <family val="2"/>
    </font>
    <font>
      <b/>
      <sz val="9"/>
      <color indexed="10"/>
      <name val="Arial"/>
      <family val="2"/>
    </font>
    <font>
      <b/>
      <sz val="11"/>
      <color indexed="10"/>
      <name val="Arial"/>
      <family val="2"/>
    </font>
    <font>
      <b/>
      <sz val="8"/>
      <color indexed="10"/>
      <name val="Times New Roman"/>
      <family val="1"/>
    </font>
    <font>
      <b/>
      <sz val="11"/>
      <color indexed="10"/>
      <name val="Calibri"/>
      <family val="2"/>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gray0625">
        <bgColor indexed="9"/>
      </patternFill>
    </fill>
    <fill>
      <patternFill patternType="solid">
        <fgColor indexed="41"/>
        <bgColor indexed="64"/>
      </patternFill>
    </fill>
    <fill>
      <patternFill patternType="solid">
        <fgColor indexed="27"/>
        <bgColor indexed="22"/>
      </patternFill>
    </fill>
    <fill>
      <patternFill patternType="solid">
        <fgColor indexed="27"/>
        <bgColor indexed="64"/>
      </patternFill>
    </fill>
    <fill>
      <patternFill patternType="solid">
        <fgColor indexed="8"/>
        <bgColor indexed="64"/>
      </patternFill>
    </fill>
    <fill>
      <patternFill patternType="solid">
        <fgColor indexed="41"/>
        <bgColor indexed="22"/>
      </patternFill>
    </fill>
    <fill>
      <patternFill patternType="solid">
        <fgColor indexed="15"/>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indexed="22"/>
      </patternFill>
    </fill>
    <fill>
      <patternFill patternType="solid">
        <fgColor theme="3" tint="0.79998168889431442"/>
        <bgColor indexed="52"/>
      </patternFill>
    </fill>
    <fill>
      <patternFill patternType="solid">
        <fgColor theme="4" tint="0.79998168889431442"/>
        <bgColor indexed="64"/>
      </patternFill>
    </fill>
    <fill>
      <patternFill patternType="solid">
        <fgColor theme="1"/>
        <bgColor indexed="64"/>
      </patternFill>
    </fill>
  </fills>
  <borders count="68">
    <border>
      <left/>
      <right/>
      <top/>
      <bottom/>
      <diagonal/>
    </border>
    <border>
      <left/>
      <right style="hair">
        <color indexed="64"/>
      </right>
      <top/>
      <bottom/>
      <diagonal/>
    </border>
    <border>
      <left style="hair">
        <color indexed="64"/>
      </left>
      <right style="hair">
        <color indexed="64"/>
      </right>
      <top/>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9"/>
      </left>
      <right style="thin">
        <color indexed="9"/>
      </right>
      <top style="thin">
        <color indexed="9"/>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right style="hair">
        <color indexed="64"/>
      </right>
      <top style="dashed">
        <color indexed="64"/>
      </top>
      <bottom/>
      <diagonal/>
    </border>
    <border>
      <left style="hair">
        <color indexed="64"/>
      </left>
      <right style="hair">
        <color indexed="64"/>
      </right>
      <top style="dashed">
        <color indexed="64"/>
      </top>
      <bottom/>
      <diagonal/>
    </border>
    <border>
      <left style="hair">
        <color indexed="64"/>
      </left>
      <right/>
      <top style="dashed">
        <color indexed="64"/>
      </top>
      <bottom/>
      <diagonal/>
    </border>
    <border>
      <left style="hair">
        <color indexed="64"/>
      </left>
      <right style="dashed">
        <color indexed="64"/>
      </right>
      <top style="dashed">
        <color indexed="64"/>
      </top>
      <bottom/>
      <diagonal/>
    </border>
    <border>
      <left style="dashed">
        <color indexed="64"/>
      </left>
      <right style="thin">
        <color indexed="64"/>
      </right>
      <top/>
      <bottom/>
      <diagonal/>
    </border>
    <border>
      <left style="thin">
        <color indexed="64"/>
      </left>
      <right style="thin">
        <color indexed="64"/>
      </right>
      <top style="thin">
        <color indexed="64"/>
      </top>
      <bottom style="thin">
        <color indexed="9"/>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style="thin">
        <color indexed="64"/>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style="thin">
        <color indexed="64"/>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9"/>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5">
    <xf numFmtId="0" fontId="0" fillId="0" borderId="0"/>
    <xf numFmtId="168" fontId="1" fillId="0" borderId="0" applyFont="0" applyFill="0" applyBorder="0" applyAlignment="0" applyProtection="0"/>
    <xf numFmtId="0" fontId="32" fillId="0" borderId="0"/>
    <xf numFmtId="9" fontId="1" fillId="0" borderId="0" applyFont="0" applyFill="0" applyBorder="0" applyAlignment="0" applyProtection="0"/>
    <xf numFmtId="165" fontId="1" fillId="0" borderId="0" applyFont="0" applyFill="0" applyBorder="0" applyAlignment="0" applyProtection="0"/>
  </cellStyleXfs>
  <cellXfs count="763">
    <xf numFmtId="0" fontId="0" fillId="0" borderId="0" xfId="0"/>
    <xf numFmtId="38" fontId="5" fillId="0" borderId="0" xfId="0" applyNumberFormat="1" applyFont="1" applyProtection="1">
      <protection locked="0"/>
    </xf>
    <xf numFmtId="38" fontId="5" fillId="0" borderId="0" xfId="0" applyNumberFormat="1" applyFont="1" applyBorder="1" applyProtection="1">
      <protection locked="0"/>
    </xf>
    <xf numFmtId="38" fontId="4" fillId="0" borderId="0" xfId="0" applyNumberFormat="1" applyFont="1" applyProtection="1">
      <protection locked="0"/>
    </xf>
    <xf numFmtId="38" fontId="5" fillId="0" borderId="0" xfId="0" applyNumberFormat="1" applyFont="1"/>
    <xf numFmtId="38" fontId="4" fillId="0" borderId="0" xfId="0" applyNumberFormat="1" applyFont="1" applyBorder="1" applyProtection="1">
      <protection locked="0"/>
    </xf>
    <xf numFmtId="9" fontId="5" fillId="2" borderId="0" xfId="3" applyFont="1" applyFill="1" applyBorder="1" applyProtection="1">
      <protection locked="0"/>
    </xf>
    <xf numFmtId="0" fontId="6" fillId="0" borderId="0" xfId="0" applyFont="1"/>
    <xf numFmtId="0" fontId="9" fillId="3" borderId="0" xfId="0" applyFont="1" applyFill="1"/>
    <xf numFmtId="0" fontId="10" fillId="3" borderId="0" xfId="0" applyFont="1" applyFill="1"/>
    <xf numFmtId="0" fontId="11" fillId="0" borderId="0" xfId="0" applyFont="1"/>
    <xf numFmtId="0" fontId="7" fillId="0" borderId="0" xfId="0" applyFont="1"/>
    <xf numFmtId="0" fontId="7" fillId="0" borderId="0" xfId="0" applyFont="1" applyAlignment="1">
      <alignment horizontal="center" vertical="center"/>
    </xf>
    <xf numFmtId="0" fontId="19" fillId="0" borderId="0" xfId="0" applyFont="1"/>
    <xf numFmtId="0" fontId="19" fillId="0" borderId="0" xfId="0" applyFont="1" applyAlignment="1">
      <alignment horizontal="center" vertical="center"/>
    </xf>
    <xf numFmtId="0" fontId="21" fillId="0" borderId="0" xfId="0" applyFont="1" applyBorder="1" applyAlignment="1" applyProtection="1">
      <alignment horizontal="left"/>
      <protection locked="0"/>
    </xf>
    <xf numFmtId="38" fontId="22" fillId="0" borderId="0" xfId="0" applyNumberFormat="1" applyFont="1" applyBorder="1" applyAlignment="1" applyProtection="1">
      <alignment horizontal="centerContinuous"/>
      <protection locked="0"/>
    </xf>
    <xf numFmtId="0" fontId="2" fillId="2" borderId="0" xfId="0" applyFont="1" applyFill="1" applyBorder="1" applyAlignment="1" applyProtection="1">
      <protection locked="0"/>
    </xf>
    <xf numFmtId="0" fontId="2" fillId="0" borderId="0" xfId="0" applyFont="1" applyBorder="1" applyAlignment="1" applyProtection="1">
      <alignment horizontal="center"/>
      <protection locked="0"/>
    </xf>
    <xf numFmtId="0" fontId="13" fillId="2" borderId="0" xfId="0" applyFont="1" applyFill="1" applyBorder="1" applyAlignment="1" applyProtection="1">
      <alignment horizontal="right"/>
      <protection locked="0"/>
    </xf>
    <xf numFmtId="0" fontId="12" fillId="2" borderId="0" xfId="0" applyNumberFormat="1" applyFont="1" applyFill="1" applyBorder="1" applyAlignment="1" applyProtection="1">
      <alignment horizontal="left" vertical="center"/>
      <protection locked="0"/>
    </xf>
    <xf numFmtId="38" fontId="22" fillId="0" borderId="0" xfId="0" applyNumberFormat="1" applyFont="1" applyProtection="1">
      <protection locked="0"/>
    </xf>
    <xf numFmtId="169" fontId="12" fillId="3" borderId="1" xfId="0" applyNumberFormat="1" applyFont="1" applyFill="1" applyBorder="1" applyAlignment="1" applyProtection="1">
      <alignment horizontal="center"/>
      <protection locked="0"/>
    </xf>
    <xf numFmtId="169" fontId="12" fillId="3" borderId="2" xfId="0" applyNumberFormat="1" applyFont="1" applyFill="1" applyBorder="1" applyAlignment="1" applyProtection="1">
      <alignment horizontal="center"/>
      <protection locked="0"/>
    </xf>
    <xf numFmtId="38" fontId="12" fillId="0" borderId="1" xfId="0" applyNumberFormat="1" applyFont="1" applyBorder="1" applyProtection="1">
      <protection locked="0"/>
    </xf>
    <xf numFmtId="38" fontId="12" fillId="0" borderId="2" xfId="0" applyNumberFormat="1" applyFont="1" applyBorder="1" applyProtection="1">
      <protection locked="0"/>
    </xf>
    <xf numFmtId="38" fontId="12" fillId="2" borderId="2" xfId="0" applyNumberFormat="1" applyFont="1" applyFill="1" applyBorder="1" applyProtection="1">
      <protection locked="0"/>
    </xf>
    <xf numFmtId="38" fontId="12" fillId="0" borderId="3" xfId="0" applyNumberFormat="1" applyFont="1" applyBorder="1" applyProtection="1">
      <protection locked="0"/>
    </xf>
    <xf numFmtId="38" fontId="12" fillId="2" borderId="4" xfId="0" applyNumberFormat="1" applyFont="1" applyFill="1" applyBorder="1" applyProtection="1">
      <protection locked="0"/>
    </xf>
    <xf numFmtId="38" fontId="12" fillId="0" borderId="5" xfId="0" applyNumberFormat="1" applyFont="1" applyBorder="1" applyProtection="1">
      <protection locked="0"/>
    </xf>
    <xf numFmtId="0" fontId="24" fillId="0" borderId="0" xfId="0" applyFont="1"/>
    <xf numFmtId="0" fontId="26" fillId="0" borderId="0" xfId="0" applyFont="1"/>
    <xf numFmtId="3" fontId="26" fillId="0" borderId="0" xfId="0" applyNumberFormat="1" applyFont="1"/>
    <xf numFmtId="0" fontId="25" fillId="0" borderId="0" xfId="0" applyFont="1"/>
    <xf numFmtId="4" fontId="26" fillId="2" borderId="0" xfId="3" applyNumberFormat="1" applyFont="1" applyFill="1" applyBorder="1"/>
    <xf numFmtId="0" fontId="26" fillId="0" borderId="0" xfId="0" applyFont="1" applyFill="1"/>
    <xf numFmtId="0" fontId="28" fillId="0" borderId="0" xfId="0" applyFont="1"/>
    <xf numFmtId="0" fontId="27" fillId="0" borderId="0" xfId="0" applyFont="1"/>
    <xf numFmtId="0" fontId="24" fillId="0" borderId="0" xfId="0" applyFont="1" applyBorder="1" applyAlignment="1">
      <alignment horizontal="center"/>
    </xf>
    <xf numFmtId="10" fontId="0" fillId="0" borderId="0" xfId="0" applyNumberFormat="1"/>
    <xf numFmtId="165" fontId="7" fillId="0" borderId="6" xfId="0" applyNumberFormat="1" applyFont="1" applyFill="1" applyBorder="1"/>
    <xf numFmtId="0" fontId="24" fillId="0" borderId="0" xfId="0" applyFont="1" applyBorder="1"/>
    <xf numFmtId="0" fontId="7" fillId="0" borderId="0" xfId="0" applyFont="1" applyFill="1"/>
    <xf numFmtId="0" fontId="7" fillId="0" borderId="0" xfId="0" applyFont="1" applyFill="1" applyAlignment="1">
      <alignment horizontal="center" vertical="center"/>
    </xf>
    <xf numFmtId="0" fontId="7" fillId="0" borderId="0" xfId="0" applyFont="1" applyFill="1" applyAlignment="1"/>
    <xf numFmtId="0" fontId="15" fillId="0" borderId="7" xfId="0" applyFont="1" applyBorder="1" applyAlignment="1">
      <alignment horizontal="left"/>
    </xf>
    <xf numFmtId="0" fontId="7" fillId="0" borderId="7" xfId="0" applyFont="1" applyFill="1" applyBorder="1" applyAlignment="1">
      <alignment horizontal="left"/>
    </xf>
    <xf numFmtId="0" fontId="29" fillId="0" borderId="0" xfId="0" applyFont="1"/>
    <xf numFmtId="4" fontId="8" fillId="2" borderId="0" xfId="3" applyNumberFormat="1" applyFont="1" applyFill="1" applyBorder="1"/>
    <xf numFmtId="4" fontId="19" fillId="2" borderId="0" xfId="3" applyNumberFormat="1" applyFont="1" applyFill="1" applyBorder="1"/>
    <xf numFmtId="0" fontId="8" fillId="0" borderId="0" xfId="0" applyFont="1"/>
    <xf numFmtId="4" fontId="19" fillId="0" borderId="0" xfId="0" applyNumberFormat="1" applyFont="1" applyBorder="1"/>
    <xf numFmtId="0" fontId="29" fillId="0" borderId="0" xfId="0" applyFont="1" applyAlignment="1">
      <alignment horizontal="right"/>
    </xf>
    <xf numFmtId="0" fontId="7" fillId="0" borderId="8" xfId="0" applyFont="1" applyFill="1" applyBorder="1" applyAlignment="1">
      <alignment horizontal="center"/>
    </xf>
    <xf numFmtId="0" fontId="23" fillId="0" borderId="0" xfId="0" applyFont="1" applyFill="1"/>
    <xf numFmtId="3" fontId="23" fillId="0" borderId="0" xfId="0" applyNumberFormat="1" applyFont="1" applyFill="1"/>
    <xf numFmtId="0" fontId="7" fillId="0" borderId="9" xfId="0" applyFont="1" applyFill="1" applyBorder="1" applyAlignment="1">
      <alignment horizontal="left"/>
    </xf>
    <xf numFmtId="164" fontId="7" fillId="0" borderId="9" xfId="0" applyNumberFormat="1" applyFont="1" applyFill="1" applyBorder="1" applyAlignment="1">
      <alignment horizontal="left"/>
    </xf>
    <xf numFmtId="49" fontId="7" fillId="0" borderId="0" xfId="0" applyNumberFormat="1" applyFont="1"/>
    <xf numFmtId="0" fontId="30" fillId="0" borderId="0" xfId="0" applyFont="1"/>
    <xf numFmtId="0" fontId="30" fillId="0" borderId="0" xfId="0" applyFont="1" applyAlignment="1">
      <alignment horizontal="center" vertical="center"/>
    </xf>
    <xf numFmtId="0" fontId="18" fillId="0" borderId="0" xfId="0" applyFont="1"/>
    <xf numFmtId="49" fontId="30" fillId="0" borderId="0" xfId="0" applyNumberFormat="1" applyFont="1"/>
    <xf numFmtId="165" fontId="19" fillId="0" borderId="6" xfId="0" applyNumberFormat="1" applyFont="1" applyFill="1" applyBorder="1" applyProtection="1">
      <protection locked="0"/>
    </xf>
    <xf numFmtId="3" fontId="19" fillId="0" borderId="0" xfId="0" applyNumberFormat="1" applyFont="1" applyBorder="1"/>
    <xf numFmtId="165" fontId="8" fillId="0" borderId="6" xfId="0" applyNumberFormat="1" applyFont="1" applyFill="1" applyBorder="1" applyAlignment="1" applyProtection="1">
      <alignment horizontal="right"/>
      <protection locked="0"/>
    </xf>
    <xf numFmtId="165" fontId="19" fillId="0" borderId="6" xfId="0" applyNumberFormat="1" applyFont="1" applyBorder="1"/>
    <xf numFmtId="0" fontId="19" fillId="0" borderId="6" xfId="0" applyFont="1" applyBorder="1"/>
    <xf numFmtId="0" fontId="24" fillId="0" borderId="10" xfId="0" applyFont="1" applyBorder="1"/>
    <xf numFmtId="0" fontId="0" fillId="0" borderId="0" xfId="0" applyBorder="1"/>
    <xf numFmtId="0" fontId="0" fillId="0" borderId="11" xfId="0" applyBorder="1"/>
    <xf numFmtId="0" fontId="7" fillId="0" borderId="12" xfId="0" applyFont="1" applyBorder="1"/>
    <xf numFmtId="0" fontId="0" fillId="0" borderId="13" xfId="0" applyBorder="1"/>
    <xf numFmtId="0" fontId="0" fillId="0" borderId="14" xfId="0" applyBorder="1"/>
    <xf numFmtId="0" fontId="25" fillId="4" borderId="15" xfId="0" applyFont="1" applyFill="1" applyBorder="1" applyAlignment="1">
      <alignment horizontal="center" vertical="top" wrapText="1"/>
    </xf>
    <xf numFmtId="0" fontId="25" fillId="4" borderId="11" xfId="0" applyFont="1" applyFill="1" applyBorder="1" applyAlignment="1">
      <alignment horizontal="center" vertical="top" wrapText="1"/>
    </xf>
    <xf numFmtId="0" fontId="25" fillId="4" borderId="14" xfId="0" applyFont="1" applyFill="1" applyBorder="1" applyAlignment="1">
      <alignment horizontal="center" vertical="top" wrapText="1"/>
    </xf>
    <xf numFmtId="0" fontId="0" fillId="4" borderId="14" xfId="0" applyFill="1" applyBorder="1" applyAlignment="1">
      <alignment vertical="top" wrapText="1"/>
    </xf>
    <xf numFmtId="0" fontId="25" fillId="4" borderId="11" xfId="0" applyFont="1" applyFill="1" applyBorder="1" applyAlignment="1">
      <alignment vertical="top" wrapText="1"/>
    </xf>
    <xf numFmtId="0" fontId="25" fillId="4" borderId="14" xfId="0" applyFont="1" applyFill="1" applyBorder="1" applyAlignment="1">
      <alignment vertical="top" wrapText="1"/>
    </xf>
    <xf numFmtId="0" fontId="24" fillId="0" borderId="14" xfId="0" applyFont="1" applyBorder="1" applyAlignment="1">
      <alignment horizontal="center" vertical="top" wrapText="1"/>
    </xf>
    <xf numFmtId="0" fontId="17" fillId="0" borderId="0" xfId="0" applyFont="1"/>
    <xf numFmtId="0" fontId="6" fillId="0" borderId="0" xfId="0" applyFont="1" applyFill="1"/>
    <xf numFmtId="0" fontId="6" fillId="0" borderId="7" xfId="0" applyFont="1" applyFill="1" applyBorder="1" applyAlignment="1">
      <alignment horizontal="left"/>
    </xf>
    <xf numFmtId="0" fontId="7" fillId="0" borderId="0" xfId="0" applyFont="1" applyFill="1" applyBorder="1"/>
    <xf numFmtId="166" fontId="7" fillId="0" borderId="6" xfId="0" applyNumberFormat="1" applyFont="1" applyFill="1" applyBorder="1"/>
    <xf numFmtId="0" fontId="0" fillId="0" borderId="0" xfId="0" applyFill="1"/>
    <xf numFmtId="0" fontId="34" fillId="3" borderId="0" xfId="0" applyFont="1" applyFill="1"/>
    <xf numFmtId="0" fontId="35" fillId="0" borderId="0" xfId="0" applyFont="1" applyProtection="1">
      <protection locked="0"/>
    </xf>
    <xf numFmtId="0" fontId="33" fillId="0" borderId="0" xfId="0" applyFont="1" applyFill="1"/>
    <xf numFmtId="165" fontId="3" fillId="0" borderId="6" xfId="0" applyNumberFormat="1" applyFont="1" applyFill="1" applyBorder="1"/>
    <xf numFmtId="0" fontId="9" fillId="5" borderId="0" xfId="0" applyFont="1" applyFill="1"/>
    <xf numFmtId="0" fontId="0" fillId="5" borderId="0" xfId="0" applyFill="1"/>
    <xf numFmtId="4" fontId="12" fillId="2" borderId="2" xfId="0" applyNumberFormat="1" applyFont="1" applyFill="1" applyBorder="1" applyAlignment="1" applyProtection="1">
      <alignment vertical="center"/>
      <protection locked="0"/>
    </xf>
    <xf numFmtId="4" fontId="20" fillId="2" borderId="2" xfId="0" applyNumberFormat="1" applyFont="1" applyFill="1" applyBorder="1" applyAlignment="1" applyProtection="1">
      <protection locked="0"/>
    </xf>
    <xf numFmtId="169" fontId="20" fillId="3" borderId="1" xfId="0" applyNumberFormat="1" applyFont="1" applyFill="1" applyBorder="1" applyAlignment="1">
      <alignment horizontal="center" vertical="center"/>
    </xf>
    <xf numFmtId="169" fontId="20" fillId="3" borderId="2" xfId="0" applyNumberFormat="1" applyFont="1" applyFill="1" applyBorder="1" applyAlignment="1">
      <alignment horizontal="center" vertical="center"/>
    </xf>
    <xf numFmtId="38" fontId="5" fillId="0" borderId="0" xfId="0" applyNumberFormat="1" applyFont="1" applyFill="1" applyBorder="1" applyProtection="1">
      <protection locked="0"/>
    </xf>
    <xf numFmtId="38" fontId="5" fillId="0" borderId="0" xfId="0" applyNumberFormat="1" applyFont="1" applyFill="1" applyProtection="1">
      <protection locked="0"/>
    </xf>
    <xf numFmtId="0" fontId="35" fillId="0" borderId="0" xfId="0" applyFont="1" applyFill="1" applyProtection="1">
      <protection locked="0"/>
    </xf>
    <xf numFmtId="0" fontId="9" fillId="0" borderId="0" xfId="0" applyFont="1" applyFill="1"/>
    <xf numFmtId="0" fontId="34" fillId="0" borderId="0" xfId="0" applyFont="1" applyFill="1"/>
    <xf numFmtId="0" fontId="11" fillId="0" borderId="0" xfId="0" applyFont="1" applyFill="1"/>
    <xf numFmtId="0" fontId="10" fillId="0" borderId="0" xfId="0" applyFont="1" applyFill="1"/>
    <xf numFmtId="38" fontId="4" fillId="0" borderId="0" xfId="0" applyNumberFormat="1" applyFont="1" applyFill="1" applyProtection="1">
      <protection locked="0"/>
    </xf>
    <xf numFmtId="38" fontId="5" fillId="0" borderId="0" xfId="0" applyNumberFormat="1" applyFont="1" applyFill="1"/>
    <xf numFmtId="3" fontId="36" fillId="0" borderId="0" xfId="0" applyNumberFormat="1" applyFont="1" applyFill="1"/>
    <xf numFmtId="0" fontId="11" fillId="5" borderId="16" xfId="0" applyFont="1" applyFill="1" applyBorder="1"/>
    <xf numFmtId="165" fontId="11" fillId="5" borderId="6" xfId="0" applyNumberFormat="1" applyFont="1" applyFill="1" applyBorder="1"/>
    <xf numFmtId="0" fontId="23" fillId="0" borderId="0" xfId="0" applyFont="1"/>
    <xf numFmtId="0" fontId="23" fillId="0" borderId="0" xfId="0" applyFont="1" applyAlignment="1">
      <alignment wrapText="1"/>
    </xf>
    <xf numFmtId="166" fontId="7" fillId="0" borderId="8" xfId="0" applyNumberFormat="1" applyFont="1" applyFill="1" applyBorder="1" applyAlignment="1">
      <alignment horizontal="right" wrapText="1"/>
    </xf>
    <xf numFmtId="166" fontId="7" fillId="0" borderId="8" xfId="0" applyNumberFormat="1" applyFont="1" applyFill="1" applyBorder="1" applyAlignment="1" applyProtection="1">
      <alignment horizontal="right"/>
      <protection locked="0"/>
    </xf>
    <xf numFmtId="0" fontId="38" fillId="6" borderId="17" xfId="0" applyFont="1" applyFill="1" applyBorder="1" applyAlignment="1" applyProtection="1">
      <alignment horizontal="center" vertical="center"/>
    </xf>
    <xf numFmtId="0" fontId="38" fillId="6" borderId="6" xfId="0" applyFont="1" applyFill="1" applyBorder="1" applyAlignment="1" applyProtection="1">
      <alignment horizontal="center" vertical="center"/>
    </xf>
    <xf numFmtId="49" fontId="38" fillId="6" borderId="17" xfId="0" applyNumberFormat="1" applyFont="1" applyFill="1" applyBorder="1" applyAlignment="1" applyProtection="1">
      <alignment vertical="center"/>
    </xf>
    <xf numFmtId="166" fontId="38" fillId="6" borderId="6" xfId="0" applyNumberFormat="1" applyFont="1" applyFill="1" applyBorder="1" applyAlignment="1" applyProtection="1">
      <alignment vertical="center"/>
    </xf>
    <xf numFmtId="49" fontId="38" fillId="6" borderId="17" xfId="0" applyNumberFormat="1" applyFont="1" applyFill="1" applyBorder="1" applyAlignment="1" applyProtection="1">
      <alignment horizontal="left" vertical="center"/>
    </xf>
    <xf numFmtId="166" fontId="38" fillId="6" borderId="6" xfId="0" applyNumberFormat="1" applyFont="1" applyFill="1" applyBorder="1" applyAlignment="1" applyProtection="1">
      <alignment horizontal="left" vertical="center"/>
    </xf>
    <xf numFmtId="49" fontId="39" fillId="6" borderId="0" xfId="0" applyNumberFormat="1" applyFont="1" applyFill="1" applyBorder="1" applyAlignment="1" applyProtection="1">
      <alignment horizontal="left" vertical="center"/>
    </xf>
    <xf numFmtId="166" fontId="39" fillId="6" borderId="6" xfId="0" applyNumberFormat="1" applyFont="1" applyFill="1" applyBorder="1" applyAlignment="1" applyProtection="1">
      <alignment horizontal="left" vertical="center"/>
    </xf>
    <xf numFmtId="0" fontId="39" fillId="6" borderId="0" xfId="0" applyFont="1" applyFill="1" applyAlignment="1" applyProtection="1">
      <alignment horizontal="left" vertical="center" indent="1"/>
    </xf>
    <xf numFmtId="166" fontId="39" fillId="6" borderId="6" xfId="0" applyNumberFormat="1" applyFont="1" applyFill="1" applyBorder="1" applyAlignment="1" applyProtection="1">
      <alignment horizontal="left" vertical="center" indent="1"/>
    </xf>
    <xf numFmtId="49" fontId="39" fillId="6" borderId="0" xfId="0" applyNumberFormat="1" applyFont="1" applyFill="1" applyBorder="1" applyAlignment="1" applyProtection="1">
      <alignment horizontal="left" vertical="center" indent="1"/>
    </xf>
    <xf numFmtId="0" fontId="7" fillId="0" borderId="0" xfId="0" applyFont="1" applyFill="1" applyBorder="1" applyAlignment="1"/>
    <xf numFmtId="0" fontId="7" fillId="0" borderId="0" xfId="0" applyFont="1" applyFill="1" applyAlignment="1">
      <alignment horizontal="left" indent="1"/>
    </xf>
    <xf numFmtId="0" fontId="7" fillId="0" borderId="0" xfId="0" applyNumberFormat="1" applyFont="1" applyFill="1" applyBorder="1" applyAlignment="1">
      <alignment wrapText="1"/>
    </xf>
    <xf numFmtId="0" fontId="7" fillId="0" borderId="8" xfId="0" applyNumberFormat="1" applyFont="1" applyFill="1" applyBorder="1" applyAlignment="1">
      <alignment wrapText="1"/>
    </xf>
    <xf numFmtId="0" fontId="7" fillId="0" borderId="0" xfId="0" applyFont="1" applyFill="1" applyAlignment="1">
      <alignment horizontal="left" indent="2"/>
    </xf>
    <xf numFmtId="0" fontId="7" fillId="0" borderId="0" xfId="0" applyNumberFormat="1" applyFont="1" applyFill="1" applyBorder="1" applyAlignment="1"/>
    <xf numFmtId="0" fontId="7" fillId="0" borderId="0" xfId="0" applyFont="1" applyFill="1" applyAlignment="1">
      <alignment horizontal="left" indent="3"/>
    </xf>
    <xf numFmtId="0" fontId="7" fillId="0" borderId="0" xfId="0" applyNumberFormat="1" applyFont="1" applyFill="1" applyAlignment="1"/>
    <xf numFmtId="0" fontId="7" fillId="0" borderId="0" xfId="0" applyFont="1" applyFill="1" applyAlignment="1">
      <alignment vertical="center"/>
    </xf>
    <xf numFmtId="49" fontId="7" fillId="0" borderId="0" xfId="0" applyNumberFormat="1" applyFont="1" applyFill="1" applyAlignment="1">
      <alignment horizontal="left" vertical="center" indent="1"/>
    </xf>
    <xf numFmtId="49" fontId="7" fillId="0" borderId="0" xfId="0" applyNumberFormat="1" applyFont="1" applyFill="1" applyAlignment="1">
      <alignment vertical="center"/>
    </xf>
    <xf numFmtId="49" fontId="7" fillId="0" borderId="0" xfId="0" applyNumberFormat="1" applyFont="1" applyFill="1" applyAlignment="1">
      <alignment horizontal="left" vertical="center" indent="2"/>
    </xf>
    <xf numFmtId="49" fontId="7" fillId="0" borderId="17" xfId="0" applyNumberFormat="1" applyFont="1" applyFill="1" applyBorder="1" applyAlignment="1">
      <alignment vertical="center"/>
    </xf>
    <xf numFmtId="37" fontId="6" fillId="0" borderId="17" xfId="0" applyNumberFormat="1" applyFont="1" applyFill="1" applyBorder="1" applyAlignment="1"/>
    <xf numFmtId="0" fontId="7" fillId="0" borderId="18" xfId="0" applyFont="1" applyFill="1" applyBorder="1" applyAlignment="1">
      <alignment vertical="center" wrapText="1"/>
    </xf>
    <xf numFmtId="49" fontId="6" fillId="0" borderId="0" xfId="0" applyNumberFormat="1" applyFont="1" applyFill="1" applyBorder="1" applyAlignment="1">
      <alignment horizontal="justify" vertical="center"/>
    </xf>
    <xf numFmtId="37" fontId="7" fillId="0" borderId="0" xfId="0" applyNumberFormat="1" applyFont="1" applyFill="1" applyBorder="1"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37" fontId="7" fillId="0" borderId="0" xfId="0" applyNumberFormat="1" applyFont="1" applyFill="1" applyBorder="1" applyAlignment="1">
      <alignment vertical="center"/>
    </xf>
    <xf numFmtId="37" fontId="7" fillId="0" borderId="0" xfId="0" applyNumberFormat="1" applyFont="1" applyFill="1" applyBorder="1" applyAlignment="1"/>
    <xf numFmtId="0" fontId="7" fillId="0" borderId="18" xfId="0" applyFont="1" applyFill="1" applyBorder="1"/>
    <xf numFmtId="0" fontId="7" fillId="0" borderId="0" xfId="0" applyFont="1" applyFill="1" applyBorder="1" applyAlignment="1">
      <alignment vertical="top"/>
    </xf>
    <xf numFmtId="37" fontId="7" fillId="0" borderId="0" xfId="0" applyNumberFormat="1" applyFont="1" applyFill="1" applyBorder="1" applyAlignment="1">
      <alignment vertical="center" wrapText="1"/>
    </xf>
    <xf numFmtId="0" fontId="7" fillId="0" borderId="19" xfId="0" applyFont="1" applyFill="1" applyBorder="1"/>
    <xf numFmtId="37" fontId="7" fillId="0" borderId="7" xfId="0" applyNumberFormat="1" applyFont="1" applyFill="1" applyBorder="1" applyAlignment="1">
      <alignment horizontal="center" vertical="center"/>
    </xf>
    <xf numFmtId="37" fontId="7" fillId="0" borderId="20" xfId="0" applyNumberFormat="1" applyFont="1" applyFill="1" applyBorder="1" applyAlignment="1">
      <alignment horizontal="center" vertical="center"/>
    </xf>
    <xf numFmtId="37" fontId="7" fillId="0" borderId="0" xfId="0" applyNumberFormat="1" applyFont="1" applyFill="1" applyBorder="1" applyAlignment="1">
      <alignment horizontal="center" vertical="center"/>
    </xf>
    <xf numFmtId="37" fontId="7" fillId="0" borderId="8" xfId="0" applyNumberFormat="1" applyFont="1" applyFill="1" applyBorder="1" applyAlignment="1">
      <alignment horizontal="center" vertical="center"/>
    </xf>
    <xf numFmtId="0" fontId="7" fillId="0" borderId="6" xfId="0" applyFont="1" applyFill="1" applyBorder="1" applyAlignment="1"/>
    <xf numFmtId="0" fontId="7" fillId="0" borderId="6" xfId="0" applyFont="1" applyFill="1" applyBorder="1" applyAlignment="1">
      <alignment horizontal="center"/>
    </xf>
    <xf numFmtId="0" fontId="7" fillId="0" borderId="6" xfId="0" applyNumberFormat="1" applyFont="1" applyFill="1" applyBorder="1" applyAlignment="1">
      <alignment wrapText="1"/>
    </xf>
    <xf numFmtId="0" fontId="7" fillId="0" borderId="6" xfId="0" applyNumberFormat="1" applyFont="1" applyFill="1" applyBorder="1" applyAlignment="1"/>
    <xf numFmtId="0" fontId="7" fillId="0" borderId="6" xfId="0" applyFont="1" applyFill="1" applyBorder="1"/>
    <xf numFmtId="37" fontId="7" fillId="0" borderId="18" xfId="0" applyNumberFormat="1" applyFont="1" applyFill="1" applyBorder="1" applyAlignment="1">
      <alignment horizontal="center" vertical="center"/>
    </xf>
    <xf numFmtId="37" fontId="7" fillId="0" borderId="16" xfId="0" applyNumberFormat="1" applyFont="1" applyFill="1" applyBorder="1" applyAlignment="1">
      <alignment horizontal="center" vertical="center"/>
    </xf>
    <xf numFmtId="37" fontId="7" fillId="0" borderId="6" xfId="0" applyNumberFormat="1" applyFont="1" applyFill="1" applyBorder="1" applyAlignment="1">
      <alignment horizontal="center" vertical="center"/>
    </xf>
    <xf numFmtId="0" fontId="6" fillId="7" borderId="18" xfId="0" applyFont="1" applyFill="1" applyBorder="1" applyAlignment="1">
      <alignment horizontal="center" wrapText="1"/>
    </xf>
    <xf numFmtId="0" fontId="41" fillId="7" borderId="0" xfId="0" applyFont="1" applyFill="1" applyBorder="1" applyAlignment="1">
      <alignment horizontal="center" wrapText="1"/>
    </xf>
    <xf numFmtId="1" fontId="37" fillId="5" borderId="16" xfId="4" applyNumberFormat="1" applyFont="1" applyFill="1" applyBorder="1" applyAlignment="1" applyProtection="1">
      <alignment horizontal="center" vertical="center" wrapText="1"/>
    </xf>
    <xf numFmtId="0" fontId="39" fillId="5" borderId="0" xfId="4" applyNumberFormat="1" applyFont="1" applyFill="1" applyBorder="1" applyAlignment="1" applyProtection="1">
      <alignment horizontal="left" vertical="center"/>
    </xf>
    <xf numFmtId="0" fontId="39" fillId="5" borderId="0" xfId="4" applyNumberFormat="1" applyFont="1" applyFill="1" applyAlignment="1" applyProtection="1">
      <alignment horizontal="left" vertical="center"/>
    </xf>
    <xf numFmtId="49" fontId="7" fillId="5" borderId="0" xfId="0" applyNumberFormat="1" applyFont="1" applyFill="1" applyAlignment="1" applyProtection="1">
      <alignment vertical="center"/>
    </xf>
    <xf numFmtId="172" fontId="7" fillId="5" borderId="0" xfId="4" applyNumberFormat="1" applyFont="1" applyFill="1" applyAlignment="1" applyProtection="1">
      <alignment vertical="center"/>
    </xf>
    <xf numFmtId="166" fontId="39" fillId="5" borderId="21" xfId="4" applyNumberFormat="1" applyFont="1" applyFill="1" applyBorder="1" applyAlignment="1" applyProtection="1">
      <alignment horizontal="left" vertical="center" indent="2"/>
    </xf>
    <xf numFmtId="0" fontId="7" fillId="0" borderId="0" xfId="0" applyFont="1" applyAlignment="1">
      <alignment horizontal="center"/>
    </xf>
    <xf numFmtId="166" fontId="39" fillId="5" borderId="22" xfId="4" applyNumberFormat="1" applyFont="1" applyFill="1" applyBorder="1" applyAlignment="1" applyProtection="1">
      <alignment horizontal="left" vertical="center" indent="2"/>
    </xf>
    <xf numFmtId="166" fontId="39" fillId="5" borderId="23" xfId="4" applyNumberFormat="1" applyFont="1" applyFill="1" applyBorder="1" applyAlignment="1" applyProtection="1">
      <alignment horizontal="left" vertical="center" indent="2"/>
    </xf>
    <xf numFmtId="0" fontId="39" fillId="5" borderId="24" xfId="4" applyNumberFormat="1" applyFont="1" applyFill="1" applyBorder="1" applyAlignment="1" applyProtection="1">
      <alignment horizontal="left" vertical="center"/>
    </xf>
    <xf numFmtId="0" fontId="39" fillId="5" borderId="25" xfId="4" applyNumberFormat="1" applyFont="1" applyFill="1" applyBorder="1" applyAlignment="1" applyProtection="1">
      <alignment horizontal="left" vertical="center"/>
    </xf>
    <xf numFmtId="0" fontId="39" fillId="5" borderId="26" xfId="4" applyNumberFormat="1" applyFont="1" applyFill="1" applyBorder="1" applyAlignment="1" applyProtection="1">
      <alignment horizontal="left" vertical="center"/>
    </xf>
    <xf numFmtId="0" fontId="7" fillId="0" borderId="0" xfId="0" applyFont="1" applyAlignment="1">
      <alignment horizontal="justify" vertical="top" wrapText="1"/>
    </xf>
    <xf numFmtId="49" fontId="19" fillId="0" borderId="27" xfId="0" applyNumberFormat="1" applyFont="1" applyBorder="1" applyAlignment="1">
      <alignment horizontal="justify" wrapText="1"/>
    </xf>
    <xf numFmtId="0" fontId="19" fillId="0" borderId="28" xfId="0" applyFont="1" applyBorder="1" applyAlignment="1">
      <alignment horizontal="justify" wrapText="1"/>
    </xf>
    <xf numFmtId="0" fontId="19" fillId="0" borderId="29" xfId="0" applyFont="1" applyBorder="1" applyAlignment="1">
      <alignment horizontal="justify" wrapText="1"/>
    </xf>
    <xf numFmtId="0" fontId="19" fillId="0" borderId="9" xfId="0" applyFont="1" applyFill="1" applyBorder="1" applyAlignment="1">
      <alignment wrapText="1"/>
    </xf>
    <xf numFmtId="0" fontId="19" fillId="0" borderId="0" xfId="0" applyFont="1" applyAlignment="1">
      <alignment wrapText="1"/>
    </xf>
    <xf numFmtId="166" fontId="0" fillId="0" borderId="0" xfId="0" applyNumberFormat="1"/>
    <xf numFmtId="0" fontId="0" fillId="0" borderId="0" xfId="0" applyAlignment="1"/>
    <xf numFmtId="164" fontId="19" fillId="0" borderId="9" xfId="0" applyNumberFormat="1" applyFont="1" applyBorder="1" applyAlignment="1">
      <alignment horizontal="right" wrapText="1"/>
    </xf>
    <xf numFmtId="0" fontId="19" fillId="0" borderId="16" xfId="0" applyFont="1" applyBorder="1" applyAlignment="1">
      <alignment horizontal="center" vertical="center" wrapText="1"/>
    </xf>
    <xf numFmtId="0" fontId="6" fillId="0" borderId="16" xfId="0" applyFont="1" applyFill="1" applyBorder="1" applyAlignment="1">
      <alignment vertical="center"/>
    </xf>
    <xf numFmtId="0" fontId="6" fillId="0" borderId="17" xfId="0" applyNumberFormat="1" applyFont="1" applyFill="1" applyBorder="1" applyAlignment="1"/>
    <xf numFmtId="0" fontId="6" fillId="0" borderId="30" xfId="0" applyNumberFormat="1" applyFont="1" applyFill="1" applyBorder="1" applyAlignment="1"/>
    <xf numFmtId="0" fontId="7" fillId="0" borderId="17" xfId="0" applyNumberFormat="1" applyFont="1" applyFill="1" applyBorder="1" applyAlignment="1">
      <alignment wrapText="1"/>
    </xf>
    <xf numFmtId="0" fontId="7" fillId="0" borderId="31" xfId="0" applyNumberFormat="1" applyFont="1" applyFill="1" applyBorder="1" applyAlignment="1">
      <alignment wrapText="1"/>
    </xf>
    <xf numFmtId="0" fontId="7" fillId="0" borderId="30" xfId="0" applyNumberFormat="1" applyFont="1" applyFill="1" applyBorder="1" applyAlignment="1">
      <alignment wrapText="1"/>
    </xf>
    <xf numFmtId="37" fontId="6" fillId="0" borderId="31" xfId="0" applyNumberFormat="1" applyFont="1" applyFill="1" applyBorder="1" applyAlignment="1">
      <alignment vertical="center"/>
    </xf>
    <xf numFmtId="49" fontId="6" fillId="0" borderId="17" xfId="0" applyNumberFormat="1" applyFont="1" applyFill="1" applyBorder="1" applyAlignment="1">
      <alignment vertical="center"/>
    </xf>
    <xf numFmtId="0" fontId="7" fillId="0" borderId="30" xfId="0" applyFont="1" applyFill="1" applyBorder="1" applyAlignment="1">
      <alignment vertical="center" wrapText="1"/>
    </xf>
    <xf numFmtId="0" fontId="7" fillId="0" borderId="31" xfId="0" applyFont="1" applyFill="1" applyBorder="1" applyAlignment="1">
      <alignment vertical="center" wrapText="1"/>
    </xf>
    <xf numFmtId="37" fontId="6" fillId="0" borderId="30" xfId="0" applyNumberFormat="1" applyFont="1" applyFill="1" applyBorder="1" applyAlignment="1"/>
    <xf numFmtId="49" fontId="6" fillId="0" borderId="31" xfId="0" applyNumberFormat="1" applyFont="1" applyFill="1" applyBorder="1" applyAlignment="1">
      <alignment horizontal="justify" vertical="center"/>
    </xf>
    <xf numFmtId="0" fontId="6" fillId="0" borderId="31" xfId="0" applyFont="1" applyFill="1" applyBorder="1" applyAlignment="1">
      <alignment vertical="center"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0" xfId="0" applyFont="1" applyFill="1" applyBorder="1" applyAlignment="1">
      <alignment horizontal="right" vertical="top" wrapText="1"/>
    </xf>
    <xf numFmtId="0" fontId="7" fillId="0" borderId="8" xfId="0" applyFont="1" applyFill="1" applyBorder="1" applyAlignment="1">
      <alignment horizontal="left" vertical="top" wrapText="1"/>
    </xf>
    <xf numFmtId="0" fontId="7" fillId="0" borderId="16" xfId="0" applyFont="1" applyFill="1" applyBorder="1" applyAlignment="1">
      <alignment horizontal="justify" vertical="top" wrapText="1"/>
    </xf>
    <xf numFmtId="0" fontId="7" fillId="0" borderId="18" xfId="0" applyFont="1" applyFill="1" applyBorder="1" applyAlignment="1">
      <alignment horizontal="right" vertical="top" wrapText="1"/>
    </xf>
    <xf numFmtId="0" fontId="7" fillId="0" borderId="0" xfId="0" applyFont="1" applyFill="1" applyBorder="1" applyAlignment="1">
      <alignment horizontal="center" vertical="top" wrapText="1"/>
    </xf>
    <xf numFmtId="0" fontId="6" fillId="0" borderId="7" xfId="0" applyFont="1" applyFill="1" applyBorder="1" applyAlignment="1">
      <alignment vertical="center" wrapText="1"/>
    </xf>
    <xf numFmtId="0" fontId="7" fillId="0" borderId="7" xfId="0" applyFont="1" applyFill="1" applyBorder="1" applyAlignment="1">
      <alignment wrapText="1"/>
    </xf>
    <xf numFmtId="0" fontId="7" fillId="0" borderId="0" xfId="0" applyFont="1" applyFill="1" applyBorder="1" applyAlignment="1">
      <alignment wrapText="1"/>
    </xf>
    <xf numFmtId="0" fontId="7" fillId="0" borderId="16" xfId="0" applyFont="1" applyFill="1" applyBorder="1" applyAlignment="1">
      <alignment wrapText="1"/>
    </xf>
    <xf numFmtId="0" fontId="7" fillId="0" borderId="18" xfId="0" applyFont="1" applyFill="1" applyBorder="1" applyAlignment="1">
      <alignment wrapText="1"/>
    </xf>
    <xf numFmtId="0" fontId="6" fillId="0" borderId="6" xfId="0" applyFont="1" applyFill="1" applyBorder="1" applyAlignment="1">
      <alignment vertical="center"/>
    </xf>
    <xf numFmtId="0" fontId="6" fillId="0" borderId="17" xfId="0" applyNumberFormat="1" applyFont="1" applyFill="1" applyBorder="1" applyAlignment="1">
      <alignment vertical="center"/>
    </xf>
    <xf numFmtId="0" fontId="6" fillId="0" borderId="30" xfId="0" applyNumberFormat="1" applyFont="1" applyFill="1" applyBorder="1" applyAlignment="1">
      <alignment vertical="center"/>
    </xf>
    <xf numFmtId="0" fontId="7" fillId="0" borderId="17" xfId="0" applyNumberFormat="1" applyFont="1" applyFill="1" applyBorder="1" applyAlignment="1">
      <alignment vertical="center" wrapText="1"/>
    </xf>
    <xf numFmtId="0" fontId="7" fillId="0" borderId="31" xfId="0" applyNumberFormat="1" applyFont="1" applyFill="1" applyBorder="1" applyAlignment="1">
      <alignment vertical="center" wrapText="1"/>
    </xf>
    <xf numFmtId="0" fontId="7" fillId="0" borderId="30" xfId="0" applyNumberFormat="1" applyFont="1" applyFill="1" applyBorder="1" applyAlignment="1">
      <alignment vertical="center" wrapText="1"/>
    </xf>
    <xf numFmtId="0" fontId="6" fillId="0" borderId="20" xfId="0" applyFont="1" applyFill="1" applyBorder="1" applyAlignment="1">
      <alignment vertical="center" wrapText="1"/>
    </xf>
    <xf numFmtId="0" fontId="7" fillId="0" borderId="16"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19" xfId="0" applyFont="1" applyFill="1" applyBorder="1" applyAlignment="1">
      <alignment horizontal="center" vertical="top" wrapText="1"/>
    </xf>
    <xf numFmtId="0" fontId="7" fillId="0" borderId="19" xfId="0" applyFont="1" applyFill="1" applyBorder="1" applyAlignment="1">
      <alignment horizontal="right" vertical="top" wrapText="1"/>
    </xf>
    <xf numFmtId="0" fontId="6" fillId="0" borderId="16" xfId="0" applyFont="1" applyFill="1" applyBorder="1" applyAlignment="1">
      <alignment horizontal="center" vertical="center"/>
    </xf>
    <xf numFmtId="0" fontId="6" fillId="0" borderId="23" xfId="0" applyFont="1" applyFill="1" applyBorder="1" applyAlignment="1">
      <alignment horizontal="center" vertical="center" wrapText="1"/>
    </xf>
    <xf numFmtId="0" fontId="7" fillId="0" borderId="6" xfId="0" applyFont="1" applyFill="1" applyBorder="1" applyAlignment="1">
      <alignment horizontal="right" vertical="top" wrapText="1"/>
    </xf>
    <xf numFmtId="0" fontId="6" fillId="5" borderId="7" xfId="0" applyNumberFormat="1" applyFont="1" applyFill="1" applyBorder="1" applyAlignment="1" applyProtection="1">
      <alignment horizontal="center" vertical="center"/>
      <protection locked="0"/>
    </xf>
    <xf numFmtId="169" fontId="6" fillId="5" borderId="32" xfId="0" applyNumberFormat="1" applyFont="1" applyFill="1" applyBorder="1" applyAlignment="1">
      <alignment horizontal="center" vertical="center"/>
    </xf>
    <xf numFmtId="169" fontId="44" fillId="5" borderId="33" xfId="0" applyNumberFormat="1" applyFont="1" applyFill="1" applyBorder="1" applyAlignment="1" applyProtection="1">
      <alignment horizontal="center"/>
      <protection locked="0"/>
    </xf>
    <xf numFmtId="169" fontId="44" fillId="5" borderId="34" xfId="0" applyNumberFormat="1" applyFont="1" applyFill="1" applyBorder="1" applyAlignment="1" applyProtection="1">
      <alignment horizontal="center"/>
      <protection locked="0"/>
    </xf>
    <xf numFmtId="169" fontId="44" fillId="5" borderId="35" xfId="0" applyNumberFormat="1" applyFont="1" applyFill="1" applyBorder="1" applyAlignment="1" applyProtection="1">
      <alignment horizontal="center"/>
      <protection locked="0"/>
    </xf>
    <xf numFmtId="169" fontId="44" fillId="5" borderId="36" xfId="0" applyNumberFormat="1" applyFont="1" applyFill="1" applyBorder="1" applyAlignment="1" applyProtection="1">
      <alignment horizontal="center"/>
      <protection locked="0"/>
    </xf>
    <xf numFmtId="0" fontId="6" fillId="5" borderId="0" xfId="0" applyNumberFormat="1" applyFont="1" applyFill="1" applyBorder="1" applyAlignment="1" applyProtection="1">
      <alignment horizontal="center" vertical="center"/>
      <protection locked="0"/>
    </xf>
    <xf numFmtId="168" fontId="6" fillId="5" borderId="37" xfId="1" applyFont="1" applyFill="1" applyBorder="1" applyAlignment="1">
      <alignment horizontal="center" vertical="center"/>
    </xf>
    <xf numFmtId="169" fontId="6" fillId="5" borderId="1" xfId="0" applyNumberFormat="1" applyFont="1" applyFill="1" applyBorder="1" applyAlignment="1">
      <alignment horizontal="center" vertical="center"/>
    </xf>
    <xf numFmtId="169" fontId="6" fillId="5" borderId="2" xfId="0" applyNumberFormat="1" applyFont="1" applyFill="1" applyBorder="1" applyAlignment="1">
      <alignment horizontal="center" vertical="center"/>
    </xf>
    <xf numFmtId="0" fontId="6" fillId="5" borderId="26" xfId="2" applyFont="1" applyFill="1" applyBorder="1" applyAlignment="1">
      <alignment vertical="center"/>
    </xf>
    <xf numFmtId="0" fontId="6" fillId="5" borderId="26" xfId="2" applyNumberFormat="1" applyFont="1" applyFill="1" applyBorder="1" applyAlignment="1">
      <alignment vertical="center" wrapText="1"/>
    </xf>
    <xf numFmtId="166" fontId="44" fillId="5" borderId="1" xfId="0" applyNumberFormat="1" applyFont="1" applyFill="1" applyBorder="1" applyAlignment="1" applyProtection="1">
      <alignment horizontal="right"/>
      <protection locked="0"/>
    </xf>
    <xf numFmtId="0" fontId="6" fillId="5" borderId="6" xfId="2" applyFont="1" applyFill="1" applyBorder="1" applyAlignment="1">
      <alignment vertical="center"/>
    </xf>
    <xf numFmtId="0" fontId="6" fillId="5" borderId="6" xfId="2" applyNumberFormat="1" applyFont="1" applyFill="1" applyBorder="1" applyAlignment="1">
      <alignment vertical="center" wrapText="1"/>
    </xf>
    <xf numFmtId="166" fontId="6" fillId="5" borderId="6" xfId="0" applyNumberFormat="1" applyFont="1" applyFill="1" applyBorder="1"/>
    <xf numFmtId="0" fontId="7" fillId="5" borderId="6" xfId="2" applyFont="1" applyFill="1" applyBorder="1" applyAlignment="1">
      <alignment vertical="center"/>
    </xf>
    <xf numFmtId="0" fontId="7" fillId="5" borderId="6" xfId="2" applyNumberFormat="1" applyFont="1" applyFill="1" applyBorder="1" applyAlignment="1">
      <alignment vertical="center" wrapText="1"/>
    </xf>
    <xf numFmtId="166" fontId="7" fillId="5" borderId="6" xfId="0" applyNumberFormat="1" applyFont="1" applyFill="1" applyBorder="1"/>
    <xf numFmtId="171" fontId="7" fillId="5" borderId="6" xfId="2" applyNumberFormat="1" applyFont="1" applyFill="1" applyBorder="1" applyAlignment="1">
      <alignment vertical="center" wrapText="1"/>
    </xf>
    <xf numFmtId="0" fontId="7" fillId="5" borderId="31" xfId="2" applyFont="1" applyFill="1" applyBorder="1" applyAlignment="1">
      <alignment vertical="center"/>
    </xf>
    <xf numFmtId="165" fontId="7" fillId="5" borderId="6" xfId="0" applyNumberFormat="1" applyFont="1" applyFill="1" applyBorder="1"/>
    <xf numFmtId="165" fontId="6" fillId="5" borderId="6" xfId="0" applyNumberFormat="1" applyFont="1" applyFill="1" applyBorder="1"/>
    <xf numFmtId="0" fontId="7" fillId="5" borderId="0" xfId="0" applyFont="1" applyFill="1" applyBorder="1"/>
    <xf numFmtId="0" fontId="7" fillId="5" borderId="8" xfId="0" applyFont="1" applyFill="1" applyBorder="1"/>
    <xf numFmtId="0" fontId="6" fillId="5" borderId="18" xfId="0" applyFont="1" applyFill="1" applyBorder="1"/>
    <xf numFmtId="0" fontId="6" fillId="5" borderId="16" xfId="0" applyFont="1" applyFill="1" applyBorder="1"/>
    <xf numFmtId="0" fontId="20" fillId="5" borderId="21" xfId="0" applyFont="1" applyFill="1" applyBorder="1"/>
    <xf numFmtId="0" fontId="20" fillId="5" borderId="8" xfId="0" applyFont="1" applyFill="1" applyBorder="1"/>
    <xf numFmtId="165" fontId="20" fillId="5" borderId="6" xfId="0" applyNumberFormat="1" applyFont="1" applyFill="1" applyBorder="1"/>
    <xf numFmtId="0" fontId="12" fillId="5" borderId="7" xfId="0" applyNumberFormat="1" applyFont="1" applyFill="1" applyBorder="1" applyAlignment="1" applyProtection="1">
      <alignment horizontal="center" vertical="center"/>
      <protection locked="0"/>
    </xf>
    <xf numFmtId="169" fontId="20" fillId="5" borderId="32" xfId="0" applyNumberFormat="1" applyFont="1" applyFill="1" applyBorder="1" applyAlignment="1">
      <alignment horizontal="center" vertical="center"/>
    </xf>
    <xf numFmtId="169" fontId="12" fillId="5" borderId="33" xfId="0" applyNumberFormat="1" applyFont="1" applyFill="1" applyBorder="1" applyAlignment="1" applyProtection="1">
      <alignment horizontal="center"/>
      <protection locked="0"/>
    </xf>
    <xf numFmtId="169" fontId="12" fillId="5" borderId="34" xfId="0" applyNumberFormat="1" applyFont="1" applyFill="1" applyBorder="1" applyAlignment="1" applyProtection="1">
      <alignment horizontal="center"/>
      <protection locked="0"/>
    </xf>
    <xf numFmtId="169" fontId="12" fillId="5" borderId="35" xfId="0" applyNumberFormat="1" applyFont="1" applyFill="1" applyBorder="1" applyAlignment="1" applyProtection="1">
      <alignment horizontal="center"/>
      <protection locked="0"/>
    </xf>
    <xf numFmtId="169" fontId="12" fillId="5" borderId="36" xfId="0" applyNumberFormat="1" applyFont="1" applyFill="1" applyBorder="1" applyAlignment="1" applyProtection="1">
      <alignment horizontal="center"/>
      <protection locked="0"/>
    </xf>
    <xf numFmtId="0" fontId="12" fillId="5" borderId="0" xfId="0" applyNumberFormat="1" applyFont="1" applyFill="1" applyBorder="1" applyAlignment="1" applyProtection="1">
      <alignment horizontal="center" vertical="center"/>
      <protection locked="0"/>
    </xf>
    <xf numFmtId="168" fontId="20" fillId="5" borderId="37" xfId="1" applyFont="1" applyFill="1" applyBorder="1" applyAlignment="1">
      <alignment horizontal="center" vertical="center"/>
    </xf>
    <xf numFmtId="169" fontId="20" fillId="5" borderId="1" xfId="0" applyNumberFormat="1" applyFont="1" applyFill="1" applyBorder="1" applyAlignment="1">
      <alignment horizontal="center" vertical="center"/>
    </xf>
    <xf numFmtId="169" fontId="20" fillId="5" borderId="2" xfId="0" applyNumberFormat="1" applyFont="1" applyFill="1" applyBorder="1" applyAlignment="1">
      <alignment horizontal="center" vertical="center"/>
    </xf>
    <xf numFmtId="0" fontId="3" fillId="5" borderId="21" xfId="0" applyFont="1" applyFill="1" applyBorder="1"/>
    <xf numFmtId="0" fontId="3" fillId="5" borderId="25" xfId="0" applyFont="1" applyFill="1" applyBorder="1"/>
    <xf numFmtId="165" fontId="3" fillId="5" borderId="6" xfId="0" applyNumberFormat="1" applyFont="1" applyFill="1" applyBorder="1"/>
    <xf numFmtId="0" fontId="3" fillId="5" borderId="8" xfId="0" applyFont="1" applyFill="1" applyBorder="1"/>
    <xf numFmtId="0" fontId="3" fillId="5" borderId="18" xfId="0" applyFont="1" applyFill="1" applyBorder="1"/>
    <xf numFmtId="165" fontId="3" fillId="8" borderId="6" xfId="0" applyNumberFormat="1" applyFont="1" applyFill="1" applyBorder="1"/>
    <xf numFmtId="3" fontId="8" fillId="5" borderId="6" xfId="0" applyNumberFormat="1" applyFont="1" applyFill="1" applyBorder="1" applyAlignment="1">
      <alignment horizontal="center"/>
    </xf>
    <xf numFmtId="0" fontId="8" fillId="5" borderId="6" xfId="0" applyFont="1" applyFill="1" applyBorder="1" applyAlignment="1">
      <alignment horizontal="center"/>
    </xf>
    <xf numFmtId="0" fontId="8" fillId="5" borderId="6" xfId="0" applyFont="1" applyFill="1" applyBorder="1"/>
    <xf numFmtId="165" fontId="8" fillId="5" borderId="6" xfId="0" applyNumberFormat="1" applyFont="1" applyFill="1" applyBorder="1"/>
    <xf numFmtId="165" fontId="19" fillId="5" borderId="6" xfId="0" applyNumberFormat="1" applyFont="1" applyFill="1" applyBorder="1"/>
    <xf numFmtId="0" fontId="8" fillId="5" borderId="6" xfId="0" applyFont="1" applyFill="1" applyBorder="1" applyAlignment="1">
      <alignment horizontal="left" vertical="center" wrapText="1"/>
    </xf>
    <xf numFmtId="165" fontId="8" fillId="5" borderId="6" xfId="0" applyNumberFormat="1" applyFont="1" applyFill="1" applyBorder="1" applyAlignment="1">
      <alignment horizontal="right"/>
    </xf>
    <xf numFmtId="0" fontId="19" fillId="5" borderId="38" xfId="0" applyFont="1" applyFill="1" applyBorder="1" applyAlignment="1">
      <alignment horizontal="center" vertical="top" wrapText="1"/>
    </xf>
    <xf numFmtId="0" fontId="19" fillId="5" borderId="39" xfId="0" applyFont="1" applyFill="1" applyBorder="1" applyAlignment="1">
      <alignment horizontal="center" vertical="top" wrapText="1"/>
    </xf>
    <xf numFmtId="0" fontId="19" fillId="5" borderId="40" xfId="0" applyFont="1" applyFill="1" applyBorder="1" applyAlignment="1">
      <alignment horizontal="center" wrapText="1"/>
    </xf>
    <xf numFmtId="0" fontId="19" fillId="5" borderId="41" xfId="0" applyFont="1" applyFill="1" applyBorder="1" applyAlignment="1">
      <alignment horizontal="center" vertical="top" wrapText="1"/>
    </xf>
    <xf numFmtId="0" fontId="19" fillId="5" borderId="42" xfId="0" applyFont="1" applyFill="1" applyBorder="1" applyAlignment="1">
      <alignment horizontal="center" vertical="top" wrapText="1"/>
    </xf>
    <xf numFmtId="0" fontId="19" fillId="5" borderId="28" xfId="0" applyFont="1" applyFill="1" applyBorder="1" applyAlignment="1">
      <alignment horizontal="center" wrapText="1"/>
    </xf>
    <xf numFmtId="0" fontId="19" fillId="5" borderId="16" xfId="0" applyFont="1" applyFill="1" applyBorder="1" applyAlignment="1">
      <alignment horizontal="center" vertical="center" wrapText="1"/>
    </xf>
    <xf numFmtId="0" fontId="19" fillId="5" borderId="43" xfId="0" applyFont="1" applyFill="1" applyBorder="1" applyAlignment="1">
      <alignment horizontal="center" vertical="top" wrapText="1"/>
    </xf>
    <xf numFmtId="0" fontId="19" fillId="5" borderId="44" xfId="0" applyFont="1" applyFill="1" applyBorder="1" applyAlignment="1">
      <alignment vertical="top" wrapText="1"/>
    </xf>
    <xf numFmtId="0" fontId="19" fillId="5" borderId="44" xfId="0" applyFont="1" applyFill="1" applyBorder="1" applyAlignment="1">
      <alignment horizontal="center" vertical="top" wrapText="1"/>
    </xf>
    <xf numFmtId="0" fontId="19" fillId="5" borderId="45" xfId="0" applyFont="1" applyFill="1" applyBorder="1" applyAlignment="1">
      <alignment horizontal="center" wrapText="1"/>
    </xf>
    <xf numFmtId="0" fontId="19" fillId="5" borderId="8" xfId="0" applyFont="1" applyFill="1" applyBorder="1" applyAlignment="1">
      <alignment wrapText="1"/>
    </xf>
    <xf numFmtId="166" fontId="19" fillId="9" borderId="8" xfId="0" applyNumberFormat="1" applyFont="1" applyFill="1" applyBorder="1" applyAlignment="1">
      <alignment wrapText="1"/>
    </xf>
    <xf numFmtId="4" fontId="19" fillId="9" borderId="8" xfId="0" applyNumberFormat="1" applyFont="1" applyFill="1" applyBorder="1" applyAlignment="1">
      <alignment wrapText="1"/>
    </xf>
    <xf numFmtId="0" fontId="19" fillId="5" borderId="8" xfId="0" applyFont="1" applyFill="1" applyBorder="1" applyAlignment="1">
      <alignment vertical="top" wrapText="1"/>
    </xf>
    <xf numFmtId="0" fontId="19" fillId="5" borderId="16" xfId="0" applyFont="1" applyFill="1" applyBorder="1" applyAlignment="1">
      <alignment vertical="top" wrapText="1"/>
    </xf>
    <xf numFmtId="165" fontId="19" fillId="5" borderId="25" xfId="0" applyNumberFormat="1" applyFont="1" applyFill="1" applyBorder="1" applyAlignment="1">
      <alignment vertical="top" wrapText="1"/>
    </xf>
    <xf numFmtId="0" fontId="19" fillId="5" borderId="6" xfId="0" applyFont="1" applyFill="1" applyBorder="1" applyAlignment="1">
      <alignment horizontal="center" vertical="center" wrapText="1"/>
    </xf>
    <xf numFmtId="166" fontId="7" fillId="0" borderId="14" xfId="0" applyNumberFormat="1" applyFont="1" applyFill="1" applyBorder="1" applyAlignment="1">
      <alignment wrapText="1"/>
    </xf>
    <xf numFmtId="10" fontId="7" fillId="0" borderId="14" xfId="0" applyNumberFormat="1" applyFont="1" applyFill="1" applyBorder="1" applyAlignment="1">
      <alignment horizontal="center" wrapText="1"/>
    </xf>
    <xf numFmtId="166" fontId="7" fillId="0" borderId="14" xfId="0" applyNumberFormat="1" applyFont="1" applyFill="1" applyBorder="1" applyAlignment="1">
      <alignment horizontal="right" wrapText="1"/>
    </xf>
    <xf numFmtId="17" fontId="7" fillId="0" borderId="14" xfId="0" applyNumberFormat="1" applyFont="1" applyFill="1" applyBorder="1" applyAlignment="1">
      <alignment horizontal="center" wrapText="1"/>
    </xf>
    <xf numFmtId="0" fontId="0" fillId="0" borderId="0" xfId="0" applyAlignment="1">
      <alignment horizontal="center"/>
    </xf>
    <xf numFmtId="0" fontId="23" fillId="0" borderId="0" xfId="0" applyFont="1" applyFill="1" applyAlignment="1">
      <alignment horizontal="center" vertical="center"/>
    </xf>
    <xf numFmtId="0" fontId="23" fillId="0" borderId="45" xfId="0" applyFont="1" applyFill="1" applyBorder="1" applyAlignment="1">
      <alignment horizontal="left" wrapText="1"/>
    </xf>
    <xf numFmtId="0" fontId="23" fillId="0" borderId="46" xfId="0" applyFont="1" applyFill="1" applyBorder="1" applyAlignment="1">
      <alignment horizontal="left" wrapText="1"/>
    </xf>
    <xf numFmtId="164" fontId="23" fillId="0" borderId="47" xfId="0" applyNumberFormat="1" applyFont="1" applyFill="1" applyBorder="1" applyAlignment="1">
      <alignment horizontal="right" wrapText="1"/>
    </xf>
    <xf numFmtId="0" fontId="23" fillId="5" borderId="31" xfId="0" applyFont="1" applyFill="1" applyBorder="1" applyAlignment="1">
      <alignment horizontal="center" vertical="top" wrapText="1"/>
    </xf>
    <xf numFmtId="0" fontId="23" fillId="0" borderId="8" xfId="0" applyFont="1" applyFill="1" applyBorder="1" applyAlignment="1">
      <alignment horizontal="center" wrapText="1"/>
    </xf>
    <xf numFmtId="165" fontId="23" fillId="0" borderId="8" xfId="0" applyNumberFormat="1" applyFont="1" applyFill="1" applyBorder="1" applyAlignment="1">
      <alignment wrapText="1"/>
    </xf>
    <xf numFmtId="165" fontId="23" fillId="5" borderId="8" xfId="0" applyNumberFormat="1" applyFont="1" applyFill="1" applyBorder="1" applyAlignment="1">
      <alignment wrapText="1"/>
    </xf>
    <xf numFmtId="0" fontId="23" fillId="0" borderId="25" xfId="0" applyFont="1" applyFill="1" applyBorder="1" applyAlignment="1">
      <alignment horizontal="center" wrapText="1"/>
    </xf>
    <xf numFmtId="0" fontId="23" fillId="0" borderId="16" xfId="0" applyFont="1" applyFill="1" applyBorder="1" applyAlignment="1">
      <alignment horizontal="center" wrapText="1"/>
    </xf>
    <xf numFmtId="165" fontId="23" fillId="0" borderId="16" xfId="0" applyNumberFormat="1" applyFont="1" applyFill="1" applyBorder="1" applyAlignment="1">
      <alignment wrapText="1"/>
    </xf>
    <xf numFmtId="0" fontId="23" fillId="0" borderId="26" xfId="0" applyFont="1" applyFill="1" applyBorder="1" applyAlignment="1">
      <alignment horizontal="center" wrapText="1"/>
    </xf>
    <xf numFmtId="165" fontId="23" fillId="5" borderId="16" xfId="0" applyNumberFormat="1" applyFont="1" applyFill="1" applyBorder="1" applyAlignment="1">
      <alignment wrapText="1"/>
    </xf>
    <xf numFmtId="0" fontId="23" fillId="5" borderId="6" xfId="0" applyFont="1" applyFill="1" applyBorder="1" applyAlignment="1">
      <alignment horizontal="center" wrapText="1"/>
    </xf>
    <xf numFmtId="0" fontId="6" fillId="0" borderId="48" xfId="0" applyFont="1" applyFill="1" applyBorder="1" applyAlignment="1">
      <alignment horizontal="left"/>
    </xf>
    <xf numFmtId="0" fontId="8" fillId="0" borderId="9" xfId="0" applyFont="1" applyFill="1" applyBorder="1" applyAlignment="1">
      <alignment wrapText="1"/>
    </xf>
    <xf numFmtId="164" fontId="19" fillId="0" borderId="9" xfId="0" applyNumberFormat="1" applyFont="1" applyFill="1" applyBorder="1" applyAlignment="1">
      <alignment horizontal="right" wrapText="1"/>
    </xf>
    <xf numFmtId="0" fontId="8" fillId="5" borderId="8" xfId="0" applyFont="1" applyFill="1" applyBorder="1" applyAlignment="1">
      <alignment vertical="top" wrapText="1"/>
    </xf>
    <xf numFmtId="165" fontId="8" fillId="5" borderId="25" xfId="0" applyNumberFormat="1" applyFont="1" applyFill="1" applyBorder="1" applyAlignment="1">
      <alignment vertical="top" wrapText="1"/>
    </xf>
    <xf numFmtId="0" fontId="8" fillId="5" borderId="16" xfId="0" applyFont="1" applyFill="1" applyBorder="1" applyAlignment="1">
      <alignment vertical="top" wrapText="1"/>
    </xf>
    <xf numFmtId="165" fontId="8" fillId="5" borderId="26" xfId="0" applyNumberFormat="1" applyFont="1" applyFill="1" applyBorder="1" applyAlignment="1">
      <alignment vertical="top" wrapText="1"/>
    </xf>
    <xf numFmtId="165" fontId="19" fillId="0" borderId="26" xfId="0" applyNumberFormat="1" applyFont="1" applyFill="1" applyBorder="1" applyAlignment="1">
      <alignment vertical="top" wrapText="1"/>
    </xf>
    <xf numFmtId="165" fontId="19" fillId="0" borderId="25" xfId="0" applyNumberFormat="1" applyFont="1" applyFill="1" applyBorder="1" applyAlignment="1">
      <alignment vertical="top" wrapText="1"/>
    </xf>
    <xf numFmtId="165" fontId="8" fillId="5" borderId="26" xfId="0" applyNumberFormat="1" applyFont="1" applyFill="1" applyBorder="1" applyAlignment="1">
      <alignment horizontal="right" vertical="top" wrapText="1"/>
    </xf>
    <xf numFmtId="0" fontId="8" fillId="0" borderId="18" xfId="0" applyFont="1" applyBorder="1" applyAlignment="1">
      <alignment horizontal="center" vertical="center" wrapText="1"/>
    </xf>
    <xf numFmtId="0" fontId="8" fillId="0" borderId="8" xfId="0" applyFont="1" applyBorder="1" applyAlignment="1">
      <alignment vertical="top" wrapText="1"/>
    </xf>
    <xf numFmtId="165" fontId="8" fillId="3" borderId="0" xfId="0" applyNumberFormat="1" applyFont="1" applyFill="1" applyAlignment="1" applyProtection="1">
      <alignment vertical="top" wrapText="1"/>
      <protection locked="0"/>
    </xf>
    <xf numFmtId="0" fontId="19" fillId="0" borderId="8" xfId="0" applyFont="1" applyBorder="1" applyAlignment="1">
      <alignment vertical="top" wrapText="1"/>
    </xf>
    <xf numFmtId="165" fontId="19" fillId="0" borderId="0" xfId="0" applyNumberFormat="1" applyFont="1" applyAlignment="1" applyProtection="1">
      <alignment vertical="top" wrapText="1"/>
      <protection locked="0"/>
    </xf>
    <xf numFmtId="0" fontId="19" fillId="0" borderId="16" xfId="0" applyFont="1" applyBorder="1" applyAlignment="1">
      <alignment vertical="top" wrapText="1"/>
    </xf>
    <xf numFmtId="0" fontId="8" fillId="0" borderId="16" xfId="0" applyFont="1" applyBorder="1" applyAlignment="1">
      <alignment vertical="top" wrapText="1"/>
    </xf>
    <xf numFmtId="165" fontId="8" fillId="3" borderId="18" xfId="0" applyNumberFormat="1" applyFont="1" applyFill="1" applyBorder="1" applyAlignment="1" applyProtection="1">
      <alignment vertical="top" wrapText="1"/>
      <protection locked="0"/>
    </xf>
    <xf numFmtId="165" fontId="19" fillId="0" borderId="18" xfId="0" applyNumberFormat="1" applyFont="1" applyBorder="1" applyAlignment="1" applyProtection="1">
      <alignment vertical="top" wrapText="1"/>
      <protection locked="0"/>
    </xf>
    <xf numFmtId="165" fontId="8" fillId="3" borderId="18" xfId="0" applyNumberFormat="1" applyFont="1" applyFill="1" applyBorder="1" applyAlignment="1" applyProtection="1">
      <alignment horizontal="right" vertical="top" wrapText="1"/>
      <protection locked="0"/>
    </xf>
    <xf numFmtId="0" fontId="8" fillId="5" borderId="6" xfId="0" applyFont="1" applyFill="1" applyBorder="1" applyAlignment="1">
      <alignment horizontal="center" wrapText="1"/>
    </xf>
    <xf numFmtId="0" fontId="19" fillId="5" borderId="6" xfId="0" applyFont="1" applyFill="1" applyBorder="1" applyAlignment="1">
      <alignment horizontal="left" wrapText="1"/>
    </xf>
    <xf numFmtId="165" fontId="19" fillId="0" borderId="6" xfId="0" applyNumberFormat="1" applyFont="1" applyFill="1" applyBorder="1" applyAlignment="1">
      <alignment horizontal="justify" vertical="top" wrapText="1"/>
    </xf>
    <xf numFmtId="0" fontId="19" fillId="0" borderId="6" xfId="0" applyFont="1" applyFill="1" applyBorder="1" applyAlignment="1">
      <alignment horizontal="justify" vertical="top" wrapText="1"/>
    </xf>
    <xf numFmtId="0" fontId="8" fillId="5" borderId="24" xfId="0" applyFont="1" applyFill="1" applyBorder="1" applyAlignment="1">
      <alignment horizontal="left" wrapText="1"/>
    </xf>
    <xf numFmtId="165" fontId="8" fillId="5" borderId="24" xfId="0" applyNumberFormat="1" applyFont="1" applyFill="1" applyBorder="1" applyAlignment="1">
      <alignment horizontal="justify" vertical="top" wrapText="1"/>
    </xf>
    <xf numFmtId="0" fontId="8" fillId="5" borderId="6" xfId="0" applyFont="1" applyFill="1" applyBorder="1" applyAlignment="1">
      <alignment horizontal="left" wrapText="1"/>
    </xf>
    <xf numFmtId="165" fontId="8" fillId="5" borderId="6" xfId="0" applyNumberFormat="1" applyFont="1" applyFill="1" applyBorder="1" applyAlignment="1">
      <alignment horizontal="justify" vertical="top" wrapText="1"/>
    </xf>
    <xf numFmtId="165" fontId="19" fillId="5" borderId="6" xfId="0" applyNumberFormat="1" applyFont="1" applyFill="1" applyBorder="1" applyAlignment="1">
      <alignment horizontal="justify" vertical="top" wrapText="1"/>
    </xf>
    <xf numFmtId="0" fontId="7" fillId="0" borderId="49" xfId="0" applyFont="1" applyFill="1" applyBorder="1" applyAlignment="1">
      <alignment wrapText="1"/>
    </xf>
    <xf numFmtId="166" fontId="7" fillId="0" borderId="6" xfId="0" applyNumberFormat="1" applyFont="1" applyFill="1" applyBorder="1" applyAlignment="1">
      <alignment wrapText="1"/>
    </xf>
    <xf numFmtId="166" fontId="7" fillId="0" borderId="6" xfId="0" applyNumberFormat="1" applyFont="1" applyFill="1" applyBorder="1" applyAlignment="1" applyProtection="1">
      <alignment wrapText="1"/>
      <protection locked="0"/>
    </xf>
    <xf numFmtId="0" fontId="7" fillId="0" borderId="9" xfId="0" applyFont="1" applyFill="1" applyBorder="1" applyAlignment="1">
      <alignment wrapText="1"/>
    </xf>
    <xf numFmtId="0" fontId="6" fillId="10" borderId="6" xfId="2" applyFont="1" applyFill="1" applyBorder="1" applyAlignment="1">
      <alignment vertical="center"/>
    </xf>
    <xf numFmtId="0" fontId="6" fillId="10" borderId="6" xfId="2" applyNumberFormat="1" applyFont="1" applyFill="1" applyBorder="1" applyAlignment="1">
      <alignment vertical="center" wrapText="1"/>
    </xf>
    <xf numFmtId="166" fontId="6" fillId="10" borderId="6" xfId="0" applyNumberFormat="1" applyFont="1" applyFill="1" applyBorder="1"/>
    <xf numFmtId="0" fontId="7" fillId="5" borderId="6" xfId="2" applyFont="1" applyFill="1" applyBorder="1" applyAlignment="1">
      <alignment vertical="center" wrapText="1"/>
    </xf>
    <xf numFmtId="0" fontId="6" fillId="7" borderId="6" xfId="2" applyFont="1" applyFill="1" applyBorder="1" applyAlignment="1">
      <alignment vertical="center"/>
    </xf>
    <xf numFmtId="0" fontId="6" fillId="7" borderId="6" xfId="2" applyNumberFormat="1" applyFont="1" applyFill="1" applyBorder="1" applyAlignment="1">
      <alignment vertical="center" wrapText="1"/>
    </xf>
    <xf numFmtId="166" fontId="6" fillId="7" borderId="6" xfId="0" applyNumberFormat="1" applyFont="1" applyFill="1" applyBorder="1"/>
    <xf numFmtId="166" fontId="7" fillId="2" borderId="6" xfId="0" applyNumberFormat="1" applyFont="1" applyFill="1" applyBorder="1"/>
    <xf numFmtId="3" fontId="48" fillId="5" borderId="6" xfId="0" applyNumberFormat="1" applyFont="1" applyFill="1" applyBorder="1" applyAlignment="1">
      <alignment horizontal="center"/>
    </xf>
    <xf numFmtId="0" fontId="48" fillId="5" borderId="6" xfId="0" applyFont="1" applyFill="1" applyBorder="1" applyAlignment="1">
      <alignment horizontal="center"/>
    </xf>
    <xf numFmtId="0" fontId="48" fillId="2" borderId="6" xfId="0" applyNumberFormat="1" applyFont="1" applyFill="1" applyBorder="1"/>
    <xf numFmtId="166" fontId="49" fillId="2" borderId="6" xfId="0" applyNumberFormat="1" applyFont="1" applyFill="1" applyBorder="1" applyProtection="1">
      <protection locked="0"/>
    </xf>
    <xf numFmtId="0" fontId="49" fillId="2" borderId="6" xfId="0" applyNumberFormat="1" applyFont="1" applyFill="1" applyBorder="1"/>
    <xf numFmtId="0" fontId="48" fillId="0" borderId="6" xfId="0" applyNumberFormat="1" applyFont="1" applyBorder="1"/>
    <xf numFmtId="0" fontId="49" fillId="0" borderId="6" xfId="0" applyNumberFormat="1" applyFont="1" applyBorder="1"/>
    <xf numFmtId="166" fontId="49" fillId="0" borderId="6" xfId="0" applyNumberFormat="1" applyFont="1" applyBorder="1"/>
    <xf numFmtId="0" fontId="47" fillId="0" borderId="6" xfId="0" applyNumberFormat="1" applyFont="1" applyBorder="1"/>
    <xf numFmtId="0" fontId="49" fillId="2" borderId="50" xfId="0" applyFont="1" applyFill="1" applyBorder="1" applyAlignment="1">
      <alignment horizontal="justify" vertical="center" wrapText="1"/>
    </xf>
    <xf numFmtId="0" fontId="49" fillId="2" borderId="12" xfId="0" applyFont="1" applyFill="1" applyBorder="1" applyAlignment="1">
      <alignment horizontal="justify" vertical="center" wrapText="1"/>
    </xf>
    <xf numFmtId="0" fontId="49" fillId="2" borderId="10" xfId="0" applyFont="1" applyFill="1" applyBorder="1" applyAlignment="1">
      <alignment horizontal="justify" vertical="center" wrapText="1"/>
    </xf>
    <xf numFmtId="0" fontId="49" fillId="0" borderId="0" xfId="0" applyFont="1"/>
    <xf numFmtId="0" fontId="48" fillId="0" borderId="0" xfId="0" applyFont="1"/>
    <xf numFmtId="3" fontId="49" fillId="0" borderId="0" xfId="0" applyNumberFormat="1" applyFont="1"/>
    <xf numFmtId="0" fontId="47" fillId="0" borderId="0" xfId="0" applyFont="1"/>
    <xf numFmtId="0" fontId="50" fillId="0" borderId="0" xfId="0" applyFont="1"/>
    <xf numFmtId="0" fontId="51" fillId="0" borderId="0" xfId="0" applyFont="1"/>
    <xf numFmtId="0" fontId="48" fillId="10" borderId="6" xfId="0" applyFont="1" applyFill="1" applyBorder="1"/>
    <xf numFmtId="3" fontId="48" fillId="10" borderId="6" xfId="0" applyNumberFormat="1" applyFont="1" applyFill="1" applyBorder="1"/>
    <xf numFmtId="0" fontId="49" fillId="2" borderId="51" xfId="0" applyFont="1" applyFill="1" applyBorder="1" applyAlignment="1">
      <alignment horizontal="justify" vertical="center" wrapText="1"/>
    </xf>
    <xf numFmtId="0" fontId="49" fillId="2" borderId="52" xfId="0" applyFont="1" applyFill="1" applyBorder="1" applyAlignment="1">
      <alignment horizontal="justify" vertical="center" wrapText="1"/>
    </xf>
    <xf numFmtId="0" fontId="48" fillId="3" borderId="6" xfId="0" applyFont="1" applyFill="1" applyBorder="1"/>
    <xf numFmtId="166" fontId="48" fillId="3" borderId="6" xfId="0" applyNumberFormat="1" applyFont="1" applyFill="1" applyBorder="1"/>
    <xf numFmtId="0" fontId="8" fillId="7" borderId="6" xfId="0" applyFont="1" applyFill="1" applyBorder="1"/>
    <xf numFmtId="3" fontId="8" fillId="5" borderId="6" xfId="0" applyNumberFormat="1" applyFont="1" applyFill="1" applyBorder="1" applyAlignment="1">
      <alignment horizontal="center" wrapText="1"/>
    </xf>
    <xf numFmtId="165" fontId="8" fillId="7" borderId="6" xfId="0" applyNumberFormat="1" applyFont="1" applyFill="1" applyBorder="1" applyProtection="1">
      <protection locked="0"/>
    </xf>
    <xf numFmtId="0" fontId="7" fillId="0" borderId="20" xfId="0" applyFont="1" applyFill="1" applyBorder="1" applyAlignment="1">
      <alignment horizontal="center"/>
    </xf>
    <xf numFmtId="0" fontId="7" fillId="0" borderId="6" xfId="0" applyFont="1" applyFill="1" applyBorder="1" applyAlignment="1">
      <alignment horizontal="center" wrapText="1"/>
    </xf>
    <xf numFmtId="0" fontId="7" fillId="0" borderId="6" xfId="0" applyFont="1" applyFill="1" applyBorder="1" applyAlignment="1">
      <alignment wrapText="1"/>
    </xf>
    <xf numFmtId="10" fontId="7" fillId="0" borderId="6" xfId="0" applyNumberFormat="1" applyFont="1" applyFill="1" applyBorder="1" applyAlignment="1">
      <alignment wrapText="1"/>
    </xf>
    <xf numFmtId="0" fontId="7" fillId="0" borderId="18" xfId="0" applyFont="1" applyFill="1" applyBorder="1" applyAlignment="1">
      <alignment horizontal="center" vertical="center" wrapText="1"/>
    </xf>
    <xf numFmtId="0" fontId="7" fillId="0" borderId="26" xfId="0" applyFont="1" applyFill="1" applyBorder="1" applyAlignment="1">
      <alignment horizontal="center" wrapText="1"/>
    </xf>
    <xf numFmtId="0" fontId="7" fillId="0" borderId="26" xfId="0" quotePrefix="1" applyFont="1" applyFill="1" applyBorder="1" applyAlignment="1">
      <alignment horizontal="center" wrapText="1"/>
    </xf>
    <xf numFmtId="0" fontId="7" fillId="0" borderId="16" xfId="0" applyFont="1" applyFill="1" applyBorder="1" applyAlignment="1">
      <alignment horizontal="center" wrapText="1"/>
    </xf>
    <xf numFmtId="166" fontId="7" fillId="0" borderId="6" xfId="0" applyNumberFormat="1" applyFont="1" applyFill="1" applyBorder="1" applyAlignment="1">
      <alignment horizontal="right" wrapText="1"/>
    </xf>
    <xf numFmtId="0" fontId="7" fillId="0" borderId="8" xfId="0" applyFont="1" applyFill="1" applyBorder="1"/>
    <xf numFmtId="0" fontId="7" fillId="0" borderId="16" xfId="0" applyFont="1" applyFill="1" applyBorder="1"/>
    <xf numFmtId="0" fontId="52" fillId="0" borderId="9" xfId="0" applyFont="1" applyFill="1" applyBorder="1" applyAlignment="1">
      <alignment wrapText="1"/>
    </xf>
    <xf numFmtId="165" fontId="52" fillId="0" borderId="8" xfId="0" applyNumberFormat="1" applyFont="1" applyFill="1" applyBorder="1" applyAlignment="1" applyProtection="1">
      <alignment wrapText="1"/>
      <protection locked="0"/>
    </xf>
    <xf numFmtId="165" fontId="52" fillId="0" borderId="16" xfId="0" applyNumberFormat="1" applyFont="1" applyFill="1" applyBorder="1" applyAlignment="1" applyProtection="1">
      <alignment wrapText="1"/>
      <protection locked="0"/>
    </xf>
    <xf numFmtId="164" fontId="52" fillId="0" borderId="9" xfId="0" applyNumberFormat="1" applyFont="1" applyFill="1" applyBorder="1" applyAlignment="1">
      <alignment horizontal="right" wrapText="1"/>
    </xf>
    <xf numFmtId="0" fontId="52" fillId="0" borderId="16"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8" xfId="0" applyFont="1" applyFill="1" applyBorder="1" applyAlignment="1">
      <alignment wrapText="1"/>
    </xf>
    <xf numFmtId="0" fontId="52" fillId="0" borderId="16" xfId="0" applyFont="1" applyFill="1" applyBorder="1" applyAlignment="1">
      <alignment wrapText="1"/>
    </xf>
    <xf numFmtId="0" fontId="53" fillId="0" borderId="16" xfId="0" applyFont="1" applyFill="1" applyBorder="1" applyAlignment="1">
      <alignment wrapText="1"/>
    </xf>
    <xf numFmtId="39" fontId="7" fillId="11" borderId="6" xfId="0" applyNumberFormat="1" applyFont="1" applyFill="1" applyBorder="1" applyAlignment="1" applyProtection="1">
      <alignment horizontal="center"/>
    </xf>
    <xf numFmtId="0" fontId="6" fillId="12" borderId="6" xfId="0" applyFont="1" applyFill="1" applyBorder="1" applyAlignment="1">
      <alignment horizontal="center"/>
    </xf>
    <xf numFmtId="0" fontId="6" fillId="13" borderId="6" xfId="0" applyFont="1" applyFill="1" applyBorder="1" applyProtection="1">
      <protection locked="0"/>
    </xf>
    <xf numFmtId="10" fontId="7" fillId="12" borderId="6" xfId="0" applyNumberFormat="1" applyFont="1" applyFill="1" applyBorder="1" applyAlignment="1" applyProtection="1">
      <alignment horizontal="right"/>
      <protection locked="0"/>
    </xf>
    <xf numFmtId="10" fontId="7" fillId="12" borderId="6" xfId="0" applyNumberFormat="1" applyFont="1" applyFill="1" applyBorder="1" applyAlignment="1" applyProtection="1">
      <alignment horizontal="center"/>
    </xf>
    <xf numFmtId="0" fontId="6" fillId="13" borderId="6" xfId="0" applyFont="1" applyFill="1" applyBorder="1"/>
    <xf numFmtId="10" fontId="7" fillId="12" borderId="6" xfId="0" applyNumberFormat="1" applyFont="1" applyFill="1" applyBorder="1"/>
    <xf numFmtId="0" fontId="6" fillId="14" borderId="6" xfId="0" applyFont="1" applyFill="1" applyBorder="1"/>
    <xf numFmtId="0" fontId="6" fillId="12" borderId="6" xfId="0" applyFont="1" applyFill="1" applyBorder="1"/>
    <xf numFmtId="39" fontId="7" fillId="12" borderId="6" xfId="0" applyNumberFormat="1" applyFont="1" applyFill="1" applyBorder="1"/>
    <xf numFmtId="39" fontId="7" fillId="12" borderId="6" xfId="0" applyNumberFormat="1" applyFont="1" applyFill="1" applyBorder="1" applyAlignment="1" applyProtection="1">
      <alignment horizontal="center"/>
    </xf>
    <xf numFmtId="10" fontId="7" fillId="11" borderId="6" xfId="0" applyNumberFormat="1" applyFont="1" applyFill="1" applyBorder="1" applyAlignment="1" applyProtection="1">
      <alignment horizontal="center"/>
    </xf>
    <xf numFmtId="10" fontId="7" fillId="11" borderId="6" xfId="0" applyNumberFormat="1" applyFont="1" applyFill="1" applyBorder="1" applyAlignment="1" applyProtection="1">
      <alignment horizontal="center"/>
      <protection locked="0"/>
    </xf>
    <xf numFmtId="166" fontId="49" fillId="15" borderId="6" xfId="0" applyNumberFormat="1" applyFont="1" applyFill="1" applyBorder="1" applyProtection="1">
      <protection locked="0"/>
    </xf>
    <xf numFmtId="166" fontId="49" fillId="15" borderId="6" xfId="0" applyNumberFormat="1" applyFont="1" applyFill="1" applyBorder="1"/>
    <xf numFmtId="166" fontId="48" fillId="15" borderId="6" xfId="0" applyNumberFormat="1" applyFont="1" applyFill="1" applyBorder="1"/>
    <xf numFmtId="166" fontId="47" fillId="15" borderId="6" xfId="0" applyNumberFormat="1" applyFont="1" applyFill="1" applyBorder="1"/>
    <xf numFmtId="166" fontId="48" fillId="15" borderId="6" xfId="0" applyNumberFormat="1" applyFont="1" applyFill="1" applyBorder="1" applyProtection="1">
      <protection locked="0"/>
    </xf>
    <xf numFmtId="166" fontId="7" fillId="15" borderId="8" xfId="0" applyNumberFormat="1" applyFont="1" applyFill="1" applyBorder="1" applyAlignment="1">
      <alignment horizontal="right" wrapText="1"/>
    </xf>
    <xf numFmtId="166" fontId="7" fillId="15" borderId="6" xfId="0" applyNumberFormat="1" applyFont="1" applyFill="1" applyBorder="1" applyAlignment="1">
      <alignment horizontal="right" wrapText="1"/>
    </xf>
    <xf numFmtId="10" fontId="7" fillId="15" borderId="6" xfId="0" applyNumberFormat="1" applyFont="1" applyFill="1" applyBorder="1" applyAlignment="1">
      <alignment wrapText="1"/>
    </xf>
    <xf numFmtId="166" fontId="7" fillId="15" borderId="6" xfId="0" applyNumberFormat="1" applyFont="1" applyFill="1" applyBorder="1" applyAlignment="1">
      <alignment vertical="top" wrapText="1"/>
    </xf>
    <xf numFmtId="10" fontId="7" fillId="15" borderId="6" xfId="0" applyNumberFormat="1" applyFont="1" applyFill="1" applyBorder="1" applyAlignment="1">
      <alignment horizontal="right" vertical="top" wrapText="1"/>
    </xf>
    <xf numFmtId="10" fontId="7" fillId="15" borderId="8" xfId="0" applyNumberFormat="1" applyFont="1" applyFill="1" applyBorder="1" applyAlignment="1">
      <alignment horizontal="right" vertical="top"/>
    </xf>
    <xf numFmtId="166" fontId="7" fillId="15" borderId="8" xfId="0" applyNumberFormat="1" applyFont="1" applyFill="1" applyBorder="1" applyAlignment="1">
      <alignment horizontal="right" vertical="top"/>
    </xf>
    <xf numFmtId="10" fontId="7" fillId="15" borderId="8" xfId="0" applyNumberFormat="1" applyFont="1" applyFill="1" applyBorder="1" applyAlignment="1">
      <alignment horizontal="right" vertical="top" wrapText="1"/>
    </xf>
    <xf numFmtId="166" fontId="7" fillId="15" borderId="8" xfId="0" applyNumberFormat="1" applyFont="1" applyFill="1" applyBorder="1" applyAlignment="1">
      <alignment horizontal="right"/>
    </xf>
    <xf numFmtId="166" fontId="7" fillId="15" borderId="16" xfId="0" applyNumberFormat="1" applyFont="1" applyFill="1" applyBorder="1" applyAlignment="1">
      <alignment horizontal="right"/>
    </xf>
    <xf numFmtId="165" fontId="52" fillId="15" borderId="8" xfId="0" applyNumberFormat="1" applyFont="1" applyFill="1" applyBorder="1" applyAlignment="1">
      <alignment wrapText="1"/>
    </xf>
    <xf numFmtId="10" fontId="52" fillId="15" borderId="8" xfId="0" applyNumberFormat="1" applyFont="1" applyFill="1" applyBorder="1" applyAlignment="1">
      <alignment wrapText="1"/>
    </xf>
    <xf numFmtId="165" fontId="52" fillId="15" borderId="8" xfId="0" applyNumberFormat="1" applyFont="1" applyFill="1" applyBorder="1" applyAlignment="1" applyProtection="1">
      <alignment wrapText="1"/>
      <protection locked="0"/>
    </xf>
    <xf numFmtId="165" fontId="52" fillId="15" borderId="16" xfId="0" applyNumberFormat="1" applyFont="1" applyFill="1" applyBorder="1" applyAlignment="1" applyProtection="1">
      <alignment wrapText="1"/>
      <protection locked="0"/>
    </xf>
    <xf numFmtId="10" fontId="52" fillId="15" borderId="16" xfId="0" applyNumberFormat="1" applyFont="1" applyFill="1" applyBorder="1" applyAlignment="1">
      <alignment wrapText="1"/>
    </xf>
    <xf numFmtId="165" fontId="52" fillId="15" borderId="16" xfId="0" applyNumberFormat="1" applyFont="1" applyFill="1" applyBorder="1" applyAlignment="1">
      <alignment wrapText="1"/>
    </xf>
    <xf numFmtId="165" fontId="52" fillId="11" borderId="8" xfId="0" applyNumberFormat="1" applyFont="1" applyFill="1" applyBorder="1" applyAlignment="1" applyProtection="1">
      <alignment wrapText="1"/>
      <protection locked="0"/>
    </xf>
    <xf numFmtId="0" fontId="55" fillId="0" borderId="0" xfId="0" applyFont="1" applyFill="1"/>
    <xf numFmtId="0" fontId="55" fillId="3" borderId="0" xfId="0" applyFont="1" applyFill="1"/>
    <xf numFmtId="0" fontId="9" fillId="0" borderId="0" xfId="0" quotePrefix="1" applyFont="1" applyFill="1"/>
    <xf numFmtId="0" fontId="18" fillId="0" borderId="9" xfId="0" applyFont="1" applyFill="1" applyBorder="1" applyAlignment="1">
      <alignment vertical="top" wrapText="1"/>
    </xf>
    <xf numFmtId="0" fontId="19" fillId="0" borderId="9" xfId="0" applyFont="1" applyFill="1" applyBorder="1" applyAlignment="1">
      <alignment vertical="top" wrapText="1"/>
    </xf>
    <xf numFmtId="164" fontId="19" fillId="0" borderId="9" xfId="0" applyNumberFormat="1" applyFont="1" applyFill="1" applyBorder="1" applyAlignment="1">
      <alignment horizontal="right" vertical="top" wrapText="1"/>
    </xf>
    <xf numFmtId="0" fontId="8" fillId="11" borderId="8"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19" fillId="11" borderId="0" xfId="0" applyFont="1" applyFill="1" applyBorder="1" applyAlignment="1">
      <alignment horizontal="left" vertical="center" wrapText="1"/>
    </xf>
    <xf numFmtId="166" fontId="19" fillId="11" borderId="25" xfId="0" applyNumberFormat="1" applyFont="1" applyFill="1" applyBorder="1" applyAlignment="1">
      <alignment horizontal="right" vertical="center" wrapText="1"/>
    </xf>
    <xf numFmtId="0" fontId="19" fillId="11" borderId="0" xfId="0" applyFont="1" applyFill="1" applyBorder="1" applyAlignment="1">
      <alignment vertical="top" wrapText="1"/>
    </xf>
    <xf numFmtId="166" fontId="19" fillId="11" borderId="25" xfId="0" applyNumberFormat="1" applyFont="1" applyFill="1" applyBorder="1" applyAlignment="1">
      <alignment vertical="top" wrapText="1"/>
    </xf>
    <xf numFmtId="166" fontId="19" fillId="11" borderId="8" xfId="0" applyNumberFormat="1" applyFont="1" applyFill="1" applyBorder="1" applyAlignment="1">
      <alignment vertical="top" wrapText="1"/>
    </xf>
    <xf numFmtId="166" fontId="19" fillId="11" borderId="25" xfId="0" applyNumberFormat="1" applyFont="1" applyFill="1" applyBorder="1" applyAlignment="1" applyProtection="1">
      <alignment vertical="top" wrapText="1"/>
      <protection locked="0"/>
    </xf>
    <xf numFmtId="166" fontId="19" fillId="11" borderId="8" xfId="0" applyNumberFormat="1" applyFont="1" applyFill="1" applyBorder="1" applyAlignment="1" applyProtection="1">
      <alignment vertical="top" wrapText="1"/>
      <protection locked="0"/>
    </xf>
    <xf numFmtId="166" fontId="19" fillId="11" borderId="26" xfId="0" applyNumberFormat="1" applyFont="1" applyFill="1" applyBorder="1" applyAlignment="1" applyProtection="1">
      <alignment vertical="top" wrapText="1"/>
      <protection locked="0"/>
    </xf>
    <xf numFmtId="166" fontId="19" fillId="11" borderId="16" xfId="0" applyNumberFormat="1" applyFont="1" applyFill="1" applyBorder="1" applyAlignment="1" applyProtection="1">
      <alignment vertical="top" wrapText="1"/>
      <protection locked="0"/>
    </xf>
    <xf numFmtId="0" fontId="19" fillId="11" borderId="18" xfId="0" applyFont="1" applyFill="1" applyBorder="1" applyAlignment="1">
      <alignment vertical="top" wrapText="1"/>
    </xf>
    <xf numFmtId="166" fontId="19" fillId="11" borderId="26" xfId="0" applyNumberFormat="1" applyFont="1" applyFill="1" applyBorder="1" applyAlignment="1">
      <alignment vertical="top" wrapText="1"/>
    </xf>
    <xf numFmtId="0" fontId="19" fillId="11" borderId="8" xfId="0" applyFont="1" applyFill="1" applyBorder="1" applyAlignment="1">
      <alignment vertical="top" wrapText="1"/>
    </xf>
    <xf numFmtId="0" fontId="19" fillId="11" borderId="8" xfId="0" applyFont="1" applyFill="1" applyBorder="1" applyAlignment="1" applyProtection="1">
      <alignment vertical="top" wrapText="1"/>
      <protection locked="0"/>
    </xf>
    <xf numFmtId="0" fontId="19" fillId="11" borderId="24" xfId="0" applyFont="1" applyFill="1" applyBorder="1" applyAlignment="1" applyProtection="1">
      <alignment vertical="top" wrapText="1"/>
      <protection locked="0"/>
    </xf>
    <xf numFmtId="165" fontId="19" fillId="11" borderId="8" xfId="0" applyNumberFormat="1" applyFont="1" applyFill="1" applyBorder="1" applyAlignment="1">
      <alignment vertical="top" wrapText="1"/>
    </xf>
    <xf numFmtId="165" fontId="19" fillId="11" borderId="25" xfId="0" applyNumberFormat="1" applyFont="1" applyFill="1" applyBorder="1" applyAlignment="1">
      <alignment vertical="top" wrapText="1"/>
    </xf>
    <xf numFmtId="165" fontId="19" fillId="11" borderId="8" xfId="0" applyNumberFormat="1" applyFont="1" applyFill="1" applyBorder="1" applyAlignment="1" applyProtection="1">
      <alignment vertical="top" wrapText="1"/>
      <protection locked="0"/>
    </xf>
    <xf numFmtId="165" fontId="19" fillId="11" borderId="25" xfId="0" applyNumberFormat="1" applyFont="1" applyFill="1" applyBorder="1" applyAlignment="1" applyProtection="1">
      <alignment vertical="top" wrapText="1"/>
      <protection locked="0"/>
    </xf>
    <xf numFmtId="0" fontId="19" fillId="11" borderId="16" xfId="0" applyFont="1" applyFill="1" applyBorder="1" applyAlignment="1">
      <alignment vertical="top" wrapText="1"/>
    </xf>
    <xf numFmtId="165" fontId="19" fillId="11" borderId="16" xfId="0" applyNumberFormat="1" applyFont="1" applyFill="1" applyBorder="1" applyAlignment="1" applyProtection="1">
      <alignment vertical="top" wrapText="1"/>
      <protection locked="0"/>
    </xf>
    <xf numFmtId="165" fontId="19" fillId="11" borderId="26" xfId="0" applyNumberFormat="1" applyFont="1" applyFill="1" applyBorder="1" applyAlignment="1" applyProtection="1">
      <alignment vertical="top" wrapText="1"/>
      <protection locked="0"/>
    </xf>
    <xf numFmtId="165" fontId="19" fillId="11" borderId="16" xfId="0" applyNumberFormat="1" applyFont="1" applyFill="1" applyBorder="1" applyAlignment="1">
      <alignment vertical="top" wrapText="1"/>
    </xf>
    <xf numFmtId="165" fontId="19" fillId="11" borderId="6" xfId="0" applyNumberFormat="1" applyFont="1" applyFill="1" applyBorder="1" applyAlignment="1">
      <alignment vertical="top" wrapText="1"/>
    </xf>
    <xf numFmtId="165" fontId="19" fillId="11" borderId="26" xfId="0" applyNumberFormat="1" applyFont="1" applyFill="1" applyBorder="1" applyAlignment="1">
      <alignment vertical="top" wrapText="1"/>
    </xf>
    <xf numFmtId="0" fontId="6" fillId="5" borderId="31" xfId="2" applyFont="1" applyFill="1" applyBorder="1" applyAlignment="1">
      <alignment vertical="center"/>
    </xf>
    <xf numFmtId="166" fontId="6" fillId="0" borderId="6" xfId="0" applyNumberFormat="1" applyFont="1" applyFill="1" applyBorder="1"/>
    <xf numFmtId="10" fontId="7" fillId="12" borderId="6" xfId="0" applyNumberFormat="1" applyFont="1" applyFill="1" applyBorder="1" applyAlignment="1">
      <alignment horizontal="center"/>
    </xf>
    <xf numFmtId="166" fontId="7" fillId="11" borderId="8" xfId="0" applyNumberFormat="1" applyFont="1" applyFill="1" applyBorder="1" applyAlignment="1" applyProtection="1">
      <alignment horizontal="right"/>
      <protection locked="0"/>
    </xf>
    <xf numFmtId="166" fontId="7" fillId="11" borderId="16" xfId="0" applyNumberFormat="1" applyFont="1" applyFill="1" applyBorder="1" applyAlignment="1" applyProtection="1">
      <alignment horizontal="right"/>
      <protection locked="0"/>
    </xf>
    <xf numFmtId="166" fontId="19" fillId="16" borderId="24" xfId="0" applyNumberFormat="1" applyFont="1" applyFill="1" applyBorder="1" applyAlignment="1">
      <alignment horizontal="center" vertical="center" wrapText="1"/>
    </xf>
    <xf numFmtId="166" fontId="19" fillId="16" borderId="8" xfId="0" applyNumberFormat="1" applyFont="1" applyFill="1" applyBorder="1" applyAlignment="1">
      <alignment horizontal="center" vertical="center" wrapText="1"/>
    </xf>
    <xf numFmtId="0" fontId="47" fillId="0" borderId="0" xfId="0" applyNumberFormat="1" applyFont="1" applyBorder="1"/>
    <xf numFmtId="166" fontId="47" fillId="16" borderId="0" xfId="0" applyNumberFormat="1" applyFont="1" applyFill="1" applyBorder="1"/>
    <xf numFmtId="0" fontId="0" fillId="0" borderId="0" xfId="0" applyAlignment="1">
      <alignment horizontal="left"/>
    </xf>
    <xf numFmtId="166" fontId="7" fillId="0" borderId="0" xfId="0" applyNumberFormat="1" applyFont="1" applyFill="1" applyBorder="1" applyAlignment="1">
      <alignment horizontal="center" wrapText="1"/>
    </xf>
    <xf numFmtId="166" fontId="7" fillId="0" borderId="0" xfId="0" applyNumberFormat="1" applyFont="1" applyFill="1" applyBorder="1" applyAlignment="1">
      <alignment horizontal="right" wrapText="1"/>
    </xf>
    <xf numFmtId="166" fontId="7" fillId="0" borderId="0" xfId="0" applyNumberFormat="1" applyFont="1" applyFill="1" applyBorder="1" applyAlignment="1">
      <alignment wrapText="1"/>
    </xf>
    <xf numFmtId="10" fontId="7" fillId="0" borderId="66" xfId="0" applyNumberFormat="1" applyFont="1" applyFill="1" applyBorder="1" applyAlignment="1">
      <alignment horizontal="center" wrapText="1"/>
    </xf>
    <xf numFmtId="0" fontId="3" fillId="0" borderId="0" xfId="0" applyFont="1" applyBorder="1" applyAlignment="1">
      <alignment horizontal="center" wrapText="1"/>
    </xf>
    <xf numFmtId="0" fontId="7" fillId="0" borderId="6" xfId="0" applyFont="1" applyBorder="1" applyAlignment="1">
      <alignment horizontal="center" wrapText="1"/>
    </xf>
    <xf numFmtId="0" fontId="14" fillId="0" borderId="0" xfId="0" applyFont="1" applyBorder="1" applyAlignment="1"/>
    <xf numFmtId="0" fontId="0" fillId="0" borderId="0" xfId="0" applyBorder="1" applyAlignment="1"/>
    <xf numFmtId="38" fontId="24" fillId="0" borderId="27" xfId="0" applyNumberFormat="1" applyFont="1" applyBorder="1" applyAlignment="1">
      <alignment horizontal="center"/>
    </xf>
    <xf numFmtId="0" fontId="24" fillId="0" borderId="28" xfId="0" applyFont="1" applyBorder="1" applyAlignment="1">
      <alignment horizontal="center"/>
    </xf>
    <xf numFmtId="0" fontId="24" fillId="0" borderId="29" xfId="0" applyFont="1" applyBorder="1" applyAlignment="1">
      <alignment horizontal="center"/>
    </xf>
    <xf numFmtId="0" fontId="24" fillId="0" borderId="27" xfId="0" applyFont="1" applyBorder="1" applyAlignment="1">
      <alignment horizontal="center"/>
    </xf>
    <xf numFmtId="0" fontId="25" fillId="0" borderId="53" xfId="0" applyFont="1" applyBorder="1" applyAlignment="1">
      <alignment horizontal="center"/>
    </xf>
    <xf numFmtId="0" fontId="25" fillId="0" borderId="54" xfId="0" applyFont="1" applyBorder="1" applyAlignment="1">
      <alignment horizontal="center"/>
    </xf>
    <xf numFmtId="0" fontId="25" fillId="0" borderId="28" xfId="0" applyFont="1" applyBorder="1" applyAlignment="1">
      <alignment horizontal="center"/>
    </xf>
    <xf numFmtId="0" fontId="25" fillId="0" borderId="29" xfId="0" applyFont="1" applyBorder="1" applyAlignment="1">
      <alignment horizontal="center"/>
    </xf>
    <xf numFmtId="38" fontId="2" fillId="0" borderId="0" xfId="0" applyNumberFormat="1" applyFont="1" applyBorder="1" applyAlignment="1" applyProtection="1">
      <alignment horizontal="center"/>
      <protection locked="0"/>
    </xf>
    <xf numFmtId="0" fontId="45" fillId="0" borderId="0" xfId="0" applyFont="1" applyAlignment="1">
      <alignment horizontal="center"/>
    </xf>
    <xf numFmtId="38" fontId="12" fillId="0" borderId="0" xfId="0" applyNumberFormat="1"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Alignment="1">
      <alignment horizontal="center"/>
    </xf>
    <xf numFmtId="0" fontId="2" fillId="0" borderId="0" xfId="0" applyFont="1" applyFill="1" applyAlignment="1">
      <alignment horizontal="center"/>
    </xf>
    <xf numFmtId="38" fontId="2" fillId="0" borderId="0" xfId="0" applyNumberFormat="1" applyFont="1" applyFill="1" applyAlignment="1">
      <alignment horizontal="center"/>
    </xf>
    <xf numFmtId="38" fontId="38" fillId="6" borderId="0" xfId="0" applyNumberFormat="1" applyFont="1" applyFill="1" applyAlignment="1" applyProtection="1">
      <alignment horizontal="center" vertical="center" wrapText="1"/>
    </xf>
    <xf numFmtId="0" fontId="0" fillId="7" borderId="0" xfId="0" applyFill="1" applyAlignment="1">
      <alignment horizontal="center" vertical="center" wrapText="1"/>
    </xf>
    <xf numFmtId="38" fontId="38" fillId="7" borderId="0" xfId="0" applyNumberFormat="1" applyFont="1" applyFill="1" applyAlignment="1" applyProtection="1">
      <alignment horizontal="center" vertical="center" wrapText="1"/>
    </xf>
    <xf numFmtId="0" fontId="37" fillId="6" borderId="0" xfId="0" applyFont="1" applyFill="1" applyAlignment="1" applyProtection="1">
      <alignment horizontal="center" vertical="center" wrapText="1"/>
    </xf>
    <xf numFmtId="0" fontId="38" fillId="6" borderId="0" xfId="0" applyFont="1" applyFill="1" applyAlignment="1" applyProtection="1">
      <alignment horizontal="center" vertical="center" wrapText="1"/>
    </xf>
    <xf numFmtId="0" fontId="37" fillId="6" borderId="18" xfId="0" applyFont="1" applyFill="1" applyBorder="1" applyAlignment="1" applyProtection="1">
      <alignment horizontal="center" vertical="center"/>
    </xf>
    <xf numFmtId="0" fontId="6" fillId="7" borderId="18" xfId="0" applyFont="1" applyFill="1" applyBorder="1" applyAlignment="1">
      <alignment vertical="center"/>
    </xf>
    <xf numFmtId="49" fontId="37" fillId="5" borderId="7" xfId="0" applyNumberFormat="1" applyFont="1" applyFill="1" applyBorder="1" applyAlignment="1" applyProtection="1">
      <alignment horizontal="center" vertical="center" wrapText="1"/>
    </xf>
    <xf numFmtId="0" fontId="37" fillId="5" borderId="16" xfId="0" applyFont="1" applyFill="1" applyBorder="1" applyAlignment="1" applyProtection="1">
      <alignment horizontal="center" vertical="center" wrapText="1"/>
    </xf>
    <xf numFmtId="0" fontId="37" fillId="5" borderId="17" xfId="0" applyFont="1" applyFill="1" applyBorder="1" applyAlignment="1" applyProtection="1">
      <alignment horizontal="center" vertical="center" wrapText="1"/>
    </xf>
    <xf numFmtId="38" fontId="37" fillId="5" borderId="0" xfId="0" applyNumberFormat="1" applyFont="1" applyFill="1" applyAlignment="1" applyProtection="1">
      <alignment horizontal="center" vertical="center"/>
    </xf>
    <xf numFmtId="0" fontId="0" fillId="0" borderId="0" xfId="0" applyAlignment="1">
      <alignment horizontal="center" vertical="center"/>
    </xf>
    <xf numFmtId="49" fontId="37" fillId="5" borderId="0" xfId="0" applyNumberFormat="1" applyFont="1" applyFill="1" applyAlignment="1" applyProtection="1">
      <alignment horizontal="center" vertical="center" wrapText="1"/>
    </xf>
    <xf numFmtId="0" fontId="41" fillId="7" borderId="18" xfId="0" applyFont="1" applyFill="1" applyBorder="1" applyAlignment="1">
      <alignment horizontal="center" wrapText="1"/>
    </xf>
    <xf numFmtId="0" fontId="6" fillId="7" borderId="18" xfId="0" applyFont="1" applyFill="1" applyBorder="1" applyAlignment="1">
      <alignment horizontal="center" wrapText="1"/>
    </xf>
    <xf numFmtId="0" fontId="37" fillId="5" borderId="17" xfId="4" applyNumberFormat="1" applyFont="1" applyFill="1" applyBorder="1" applyAlignment="1" applyProtection="1">
      <alignment horizontal="center" vertical="center"/>
    </xf>
    <xf numFmtId="0" fontId="18" fillId="0" borderId="30" xfId="0" applyFont="1" applyBorder="1" applyAlignment="1">
      <alignment wrapText="1"/>
    </xf>
    <xf numFmtId="0" fontId="0" fillId="0" borderId="17" xfId="0" applyBorder="1" applyAlignment="1">
      <alignment wrapText="1"/>
    </xf>
    <xf numFmtId="0" fontId="0" fillId="0" borderId="31" xfId="0" applyBorder="1" applyAlignment="1">
      <alignment wrapText="1"/>
    </xf>
    <xf numFmtId="0" fontId="8" fillId="5" borderId="6" xfId="0" applyFont="1" applyFill="1" applyBorder="1" applyAlignment="1">
      <alignment horizontal="center" vertical="center" wrapText="1"/>
    </xf>
    <xf numFmtId="38" fontId="16" fillId="0" borderId="27" xfId="0" applyNumberFormat="1" applyFont="1" applyBorder="1" applyAlignment="1">
      <alignment horizontal="center"/>
    </xf>
    <xf numFmtId="0" fontId="16" fillId="0" borderId="28" xfId="0" applyFont="1" applyBorder="1" applyAlignment="1">
      <alignment horizontal="center"/>
    </xf>
    <xf numFmtId="0" fontId="16" fillId="0" borderId="29" xfId="0" applyFont="1" applyBorder="1" applyAlignment="1">
      <alignment horizontal="center"/>
    </xf>
    <xf numFmtId="0" fontId="16" fillId="0" borderId="27" xfId="0" applyFont="1" applyBorder="1" applyAlignment="1">
      <alignment horizontal="center"/>
    </xf>
    <xf numFmtId="0" fontId="48" fillId="5" borderId="6" xfId="0" applyFont="1" applyFill="1" applyBorder="1" applyAlignment="1">
      <alignment horizontal="center" vertical="center" wrapText="1"/>
    </xf>
    <xf numFmtId="38" fontId="48" fillId="0" borderId="27" xfId="0" applyNumberFormat="1" applyFont="1" applyBorder="1" applyAlignment="1">
      <alignment horizontal="center"/>
    </xf>
    <xf numFmtId="0" fontId="48" fillId="0" borderId="28" xfId="0" applyFont="1" applyBorder="1" applyAlignment="1">
      <alignment horizontal="center"/>
    </xf>
    <xf numFmtId="0" fontId="48" fillId="0" borderId="29" xfId="0" applyFont="1" applyBorder="1" applyAlignment="1">
      <alignment horizontal="center"/>
    </xf>
    <xf numFmtId="0" fontId="48" fillId="0" borderId="27" xfId="0" applyFont="1" applyBorder="1" applyAlignment="1">
      <alignment horizontal="center"/>
    </xf>
    <xf numFmtId="38" fontId="7" fillId="0" borderId="27" xfId="0" applyNumberFormat="1" applyFont="1" applyFill="1" applyBorder="1" applyAlignment="1">
      <alignment horizontal="center"/>
    </xf>
    <xf numFmtId="0" fontId="7" fillId="0" borderId="28" xfId="0" applyFont="1" applyFill="1" applyBorder="1" applyAlignment="1">
      <alignment horizontal="center"/>
    </xf>
    <xf numFmtId="0" fontId="7" fillId="0" borderId="29" xfId="0" applyFont="1" applyFill="1" applyBorder="1" applyAlignment="1">
      <alignment horizontal="center"/>
    </xf>
    <xf numFmtId="0" fontId="7" fillId="0" borderId="27" xfId="0" applyFont="1" applyFill="1" applyBorder="1" applyAlignment="1">
      <alignment horizontal="center"/>
    </xf>
    <xf numFmtId="0" fontId="6" fillId="0" borderId="27" xfId="0" applyFont="1" applyFill="1" applyBorder="1" applyAlignment="1">
      <alignment horizontal="center"/>
    </xf>
    <xf numFmtId="0" fontId="6" fillId="0" borderId="28" xfId="0" applyFont="1" applyFill="1" applyBorder="1" applyAlignment="1">
      <alignment horizontal="center"/>
    </xf>
    <xf numFmtId="0" fontId="6" fillId="0" borderId="29" xfId="0" applyFont="1" applyFill="1" applyBorder="1" applyAlignment="1">
      <alignment horizontal="center"/>
    </xf>
    <xf numFmtId="0" fontId="7" fillId="0" borderId="30"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31" xfId="0" applyFont="1" applyFill="1" applyBorder="1" applyAlignment="1">
      <alignment horizontal="center" vertical="center"/>
    </xf>
    <xf numFmtId="0" fontId="6" fillId="0" borderId="48" xfId="0" applyFont="1" applyFill="1" applyBorder="1" applyAlignment="1">
      <alignment wrapText="1"/>
    </xf>
    <xf numFmtId="0" fontId="6" fillId="0" borderId="45" xfId="0" applyFont="1" applyFill="1" applyBorder="1" applyAlignment="1">
      <alignment wrapText="1"/>
    </xf>
    <xf numFmtId="0" fontId="6" fillId="0" borderId="46" xfId="0" applyFont="1" applyFill="1" applyBorder="1" applyAlignment="1">
      <alignment wrapText="1"/>
    </xf>
    <xf numFmtId="0" fontId="7" fillId="0" borderId="9" xfId="0" applyFont="1" applyFill="1" applyBorder="1" applyAlignment="1">
      <alignment wrapText="1"/>
    </xf>
    <xf numFmtId="170" fontId="25" fillId="0" borderId="24" xfId="0" applyNumberFormat="1" applyFont="1" applyFill="1" applyBorder="1" applyAlignment="1">
      <alignment textRotation="90" wrapText="1"/>
    </xf>
    <xf numFmtId="170" fontId="25" fillId="0" borderId="25" xfId="0" applyNumberFormat="1" applyFont="1" applyFill="1" applyBorder="1" applyAlignment="1">
      <alignment textRotation="90" wrapText="1"/>
    </xf>
    <xf numFmtId="170" fontId="25" fillId="0" borderId="26" xfId="0" applyNumberFormat="1" applyFont="1" applyFill="1" applyBorder="1" applyAlignment="1">
      <alignment textRotation="90" wrapText="1"/>
    </xf>
    <xf numFmtId="164" fontId="7" fillId="0" borderId="9" xfId="0" applyNumberFormat="1" applyFont="1" applyFill="1" applyBorder="1" applyAlignment="1">
      <alignment horizontal="right" wrapText="1"/>
    </xf>
    <xf numFmtId="0" fontId="7" fillId="0" borderId="9" xfId="0" applyFont="1" applyFill="1" applyBorder="1" applyAlignment="1">
      <alignment horizontal="right" wrapText="1"/>
    </xf>
    <xf numFmtId="0" fontId="6" fillId="0" borderId="7" xfId="0" applyFont="1" applyFill="1" applyBorder="1" applyAlignment="1">
      <alignment horizontal="left"/>
    </xf>
    <xf numFmtId="0" fontId="7" fillId="0" borderId="6"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9" fillId="0" borderId="9" xfId="0" applyFont="1" applyBorder="1" applyAlignment="1">
      <alignment wrapText="1"/>
    </xf>
    <xf numFmtId="164" fontId="19" fillId="0" borderId="9" xfId="0" applyNumberFormat="1" applyFont="1" applyBorder="1" applyAlignment="1">
      <alignment horizontal="right" wrapText="1"/>
    </xf>
    <xf numFmtId="0" fontId="19" fillId="0" borderId="9" xfId="0" applyFont="1" applyBorder="1" applyAlignment="1">
      <alignment horizontal="right" wrapText="1"/>
    </xf>
    <xf numFmtId="0" fontId="42" fillId="0" borderId="7" xfId="0" applyFont="1" applyBorder="1" applyAlignment="1">
      <alignment horizontal="left"/>
    </xf>
    <xf numFmtId="0" fontId="19" fillId="5" borderId="20"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30"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8" fillId="0" borderId="48" xfId="0" applyFont="1" applyFill="1" applyBorder="1" applyAlignment="1">
      <alignment wrapText="1"/>
    </xf>
    <xf numFmtId="0" fontId="6" fillId="0" borderId="45" xfId="0" applyFont="1" applyBorder="1" applyAlignment="1">
      <alignment wrapText="1"/>
    </xf>
    <xf numFmtId="0" fontId="6" fillId="0" borderId="46" xfId="0" applyFont="1" applyBorder="1" applyAlignment="1">
      <alignment wrapText="1"/>
    </xf>
    <xf numFmtId="170" fontId="19" fillId="9" borderId="24" xfId="0" applyNumberFormat="1" applyFont="1" applyFill="1" applyBorder="1" applyAlignment="1">
      <alignment textRotation="90" wrapText="1"/>
    </xf>
    <xf numFmtId="0" fontId="0" fillId="0" borderId="25" xfId="0" applyBorder="1" applyAlignment="1">
      <alignment textRotation="90" wrapText="1"/>
    </xf>
    <xf numFmtId="0" fontId="0" fillId="0" borderId="26" xfId="0" applyBorder="1" applyAlignment="1">
      <alignment textRotation="90" wrapText="1"/>
    </xf>
    <xf numFmtId="0" fontId="19" fillId="0" borderId="27" xfId="0" applyFont="1" applyBorder="1" applyAlignment="1">
      <alignment horizontal="center"/>
    </xf>
    <xf numFmtId="0" fontId="19" fillId="0" borderId="28" xfId="0" applyFont="1" applyBorder="1" applyAlignment="1">
      <alignment horizontal="center"/>
    </xf>
    <xf numFmtId="0" fontId="19" fillId="0" borderId="29" xfId="0" applyFont="1" applyBorder="1" applyAlignment="1">
      <alignment horizontal="center"/>
    </xf>
    <xf numFmtId="38" fontId="19" fillId="0" borderId="27" xfId="0" applyNumberFormat="1"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7" fillId="0" borderId="2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6" fillId="0" borderId="48" xfId="0" applyFont="1" applyFill="1" applyBorder="1" applyAlignment="1">
      <alignment horizontal="justify"/>
    </xf>
    <xf numFmtId="0" fontId="6" fillId="0" borderId="46" xfId="0" applyFont="1" applyFill="1" applyBorder="1" applyAlignment="1"/>
    <xf numFmtId="170" fontId="7" fillId="0" borderId="24" xfId="0" applyNumberFormat="1" applyFont="1" applyFill="1" applyBorder="1" applyAlignment="1">
      <alignment textRotation="90" wrapText="1"/>
    </xf>
    <xf numFmtId="170" fontId="7" fillId="0" borderId="25" xfId="0" applyNumberFormat="1" applyFont="1" applyFill="1" applyBorder="1" applyAlignment="1">
      <alignment textRotation="90" wrapText="1"/>
    </xf>
    <xf numFmtId="170" fontId="7" fillId="0" borderId="26" xfId="0" applyNumberFormat="1" applyFont="1" applyFill="1" applyBorder="1" applyAlignment="1">
      <alignment textRotation="90" wrapText="1"/>
    </xf>
    <xf numFmtId="0" fontId="7" fillId="0" borderId="30" xfId="0" applyFont="1" applyFill="1" applyBorder="1" applyAlignment="1">
      <alignment horizontal="center"/>
    </xf>
    <xf numFmtId="0" fontId="7" fillId="0" borderId="17" xfId="0" applyFont="1" applyFill="1" applyBorder="1" applyAlignment="1">
      <alignment horizontal="center"/>
    </xf>
    <xf numFmtId="0" fontId="7" fillId="0" borderId="8" xfId="0" applyFont="1" applyFill="1" applyBorder="1" applyAlignment="1">
      <alignment horizontal="center" vertical="center"/>
    </xf>
    <xf numFmtId="0" fontId="7" fillId="0" borderId="16" xfId="0" applyFont="1" applyFill="1" applyBorder="1" applyAlignment="1">
      <alignment horizontal="center" vertical="center"/>
    </xf>
    <xf numFmtId="0" fontId="18" fillId="0" borderId="18" xfId="0" applyFont="1" applyFill="1" applyBorder="1" applyAlignment="1">
      <alignment horizontal="left" vertical="top" wrapText="1"/>
    </xf>
    <xf numFmtId="0" fontId="6" fillId="0" borderId="18" xfId="0" applyFont="1" applyFill="1" applyBorder="1" applyAlignment="1"/>
    <xf numFmtId="0" fontId="53" fillId="0" borderId="7" xfId="0" applyFont="1" applyFill="1" applyBorder="1" applyAlignment="1">
      <alignment wrapText="1"/>
    </xf>
    <xf numFmtId="0" fontId="52" fillId="0" borderId="7" xfId="0" applyFont="1" applyFill="1" applyBorder="1" applyAlignment="1">
      <alignment wrapText="1"/>
    </xf>
    <xf numFmtId="0" fontId="52" fillId="0" borderId="27" xfId="0" applyFont="1" applyFill="1" applyBorder="1" applyAlignment="1">
      <alignment horizontal="center"/>
    </xf>
    <xf numFmtId="0" fontId="52" fillId="0" borderId="28" xfId="0" applyFont="1" applyFill="1" applyBorder="1" applyAlignment="1">
      <alignment horizontal="center"/>
    </xf>
    <xf numFmtId="0" fontId="52" fillId="0" borderId="29" xfId="0" applyFont="1" applyFill="1" applyBorder="1" applyAlignment="1">
      <alignment horizontal="center"/>
    </xf>
    <xf numFmtId="0" fontId="53" fillId="0" borderId="17" xfId="0" applyFont="1" applyFill="1" applyBorder="1" applyAlignment="1">
      <alignment horizontal="center" wrapText="1"/>
    </xf>
    <xf numFmtId="0" fontId="52" fillId="0" borderId="7" xfId="0" applyFont="1" applyFill="1" applyBorder="1" applyAlignment="1">
      <alignment horizontal="left"/>
    </xf>
    <xf numFmtId="38" fontId="52" fillId="0" borderId="27" xfId="0" applyNumberFormat="1" applyFont="1" applyFill="1" applyBorder="1" applyAlignment="1">
      <alignment horizontal="center"/>
    </xf>
    <xf numFmtId="0" fontId="52" fillId="0" borderId="17" xfId="0" applyFont="1" applyFill="1" applyBorder="1" applyAlignment="1">
      <alignment wrapText="1"/>
    </xf>
    <xf numFmtId="0" fontId="53" fillId="0" borderId="48" xfId="0" applyFont="1" applyFill="1" applyBorder="1" applyAlignment="1">
      <alignment wrapText="1"/>
    </xf>
    <xf numFmtId="0" fontId="53" fillId="0" borderId="46" xfId="0" applyFont="1" applyFill="1" applyBorder="1" applyAlignment="1">
      <alignment wrapText="1"/>
    </xf>
    <xf numFmtId="0" fontId="53" fillId="0" borderId="27" xfId="0" applyFont="1" applyFill="1" applyBorder="1" applyAlignment="1">
      <alignment horizontal="center"/>
    </xf>
    <xf numFmtId="0" fontId="53" fillId="0" borderId="28" xfId="0" applyFont="1" applyFill="1" applyBorder="1" applyAlignment="1">
      <alignment horizontal="center"/>
    </xf>
    <xf numFmtId="0" fontId="53" fillId="0" borderId="29" xfId="0" applyFont="1" applyFill="1" applyBorder="1" applyAlignment="1">
      <alignment horizontal="center"/>
    </xf>
    <xf numFmtId="0" fontId="18" fillId="0" borderId="7" xfId="0" applyFont="1" applyBorder="1" applyAlignment="1">
      <alignment horizontal="left"/>
    </xf>
    <xf numFmtId="0" fontId="8" fillId="11" borderId="20"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11" borderId="26" xfId="0" applyFont="1" applyFill="1" applyBorder="1" applyAlignment="1">
      <alignment horizontal="center" vertical="center" wrapText="1"/>
    </xf>
    <xf numFmtId="0" fontId="19" fillId="11" borderId="20" xfId="0" applyFont="1" applyFill="1" applyBorder="1" applyAlignment="1">
      <alignment horizontal="left" vertical="top" wrapText="1"/>
    </xf>
    <xf numFmtId="0" fontId="19" fillId="11" borderId="16" xfId="0" applyFont="1" applyFill="1" applyBorder="1" applyAlignment="1">
      <alignment horizontal="left" vertical="top" wrapText="1"/>
    </xf>
    <xf numFmtId="0" fontId="19" fillId="11" borderId="17" xfId="0" applyFont="1" applyFill="1" applyBorder="1" applyAlignment="1">
      <alignment vertical="top" wrapText="1"/>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9" fillId="0" borderId="29" xfId="0" applyFont="1" applyFill="1" applyBorder="1" applyAlignment="1">
      <alignment horizontal="center"/>
    </xf>
    <xf numFmtId="38" fontId="19" fillId="0" borderId="27" xfId="0" applyNumberFormat="1" applyFont="1" applyFill="1" applyBorder="1" applyAlignment="1">
      <alignment horizontal="center"/>
    </xf>
    <xf numFmtId="0" fontId="8" fillId="0" borderId="27" xfId="0" applyFont="1" applyFill="1" applyBorder="1" applyAlignment="1">
      <alignment horizontal="center"/>
    </xf>
    <xf numFmtId="0" fontId="8" fillId="0" borderId="28" xfId="0" applyFont="1" applyFill="1" applyBorder="1" applyAlignment="1">
      <alignment horizontal="center"/>
    </xf>
    <xf numFmtId="0" fontId="8" fillId="0" borderId="29" xfId="0" applyFont="1" applyFill="1" applyBorder="1" applyAlignment="1">
      <alignment horizontal="center"/>
    </xf>
    <xf numFmtId="0" fontId="7" fillId="0" borderId="31" xfId="0" applyFont="1" applyFill="1" applyBorder="1" applyAlignment="1"/>
    <xf numFmtId="0" fontId="7" fillId="0" borderId="6" xfId="0" applyFont="1" applyFill="1" applyBorder="1" applyAlignment="1"/>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37" fontId="7" fillId="0" borderId="30" xfId="0" applyNumberFormat="1" applyFont="1" applyFill="1" applyBorder="1" applyAlignment="1">
      <alignment horizontal="center" vertical="center"/>
    </xf>
    <xf numFmtId="37" fontId="7" fillId="0" borderId="17" xfId="0" applyNumberFormat="1" applyFont="1" applyFill="1" applyBorder="1" applyAlignment="1">
      <alignment horizontal="center" vertical="center"/>
    </xf>
    <xf numFmtId="37" fontId="7" fillId="0" borderId="31" xfId="0" applyNumberFormat="1" applyFont="1" applyFill="1" applyBorder="1" applyAlignment="1">
      <alignment horizontal="center" vertical="center"/>
    </xf>
    <xf numFmtId="37" fontId="6" fillId="0" borderId="30" xfId="0" applyNumberFormat="1" applyFont="1" applyFill="1" applyBorder="1" applyAlignment="1">
      <alignment horizontal="center"/>
    </xf>
    <xf numFmtId="37" fontId="6" fillId="0" borderId="17" xfId="0" applyNumberFormat="1" applyFont="1" applyFill="1" applyBorder="1" applyAlignment="1">
      <alignment horizontal="center"/>
    </xf>
    <xf numFmtId="0" fontId="6" fillId="0" borderId="17"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31" xfId="0" applyFont="1" applyFill="1" applyBorder="1" applyAlignment="1">
      <alignment horizontal="center" vertical="center"/>
    </xf>
    <xf numFmtId="38" fontId="17" fillId="0" borderId="0" xfId="0" applyNumberFormat="1" applyFont="1" applyFill="1" applyBorder="1" applyAlignment="1">
      <alignment horizontal="center"/>
    </xf>
    <xf numFmtId="0" fontId="17" fillId="0" borderId="0" xfId="0" applyFont="1" applyFill="1" applyBorder="1" applyAlignment="1">
      <alignment horizontal="center"/>
    </xf>
    <xf numFmtId="0" fontId="30" fillId="0" borderId="0" xfId="0" applyFont="1" applyFill="1" applyBorder="1" applyAlignment="1">
      <alignment horizontal="center"/>
    </xf>
    <xf numFmtId="0" fontId="18" fillId="0" borderId="0" xfId="0" applyFont="1" applyFill="1" applyBorder="1" applyAlignment="1">
      <alignment horizontal="center"/>
    </xf>
    <xf numFmtId="0" fontId="7" fillId="0" borderId="0" xfId="0" applyFont="1" applyFill="1" applyAlignment="1">
      <alignment horizontal="center"/>
    </xf>
    <xf numFmtId="0" fontId="7" fillId="0" borderId="58" xfId="0" applyFont="1" applyFill="1" applyBorder="1" applyAlignment="1">
      <alignment horizontal="center"/>
    </xf>
    <xf numFmtId="37" fontId="7" fillId="0" borderId="30" xfId="0" applyNumberFormat="1" applyFont="1" applyFill="1" applyBorder="1" applyAlignment="1">
      <alignment horizontal="center"/>
    </xf>
    <xf numFmtId="37" fontId="7" fillId="0" borderId="17" xfId="0" applyNumberFormat="1" applyFont="1" applyFill="1" applyBorder="1" applyAlignment="1">
      <alignment horizontal="center"/>
    </xf>
    <xf numFmtId="37" fontId="7" fillId="0" borderId="31" xfId="0" applyNumberFormat="1" applyFont="1" applyFill="1" applyBorder="1" applyAlignment="1">
      <alignment horizontal="center"/>
    </xf>
    <xf numFmtId="0" fontId="7" fillId="0" borderId="30" xfId="0" applyFont="1" applyFill="1" applyBorder="1" applyAlignment="1"/>
    <xf numFmtId="0" fontId="40" fillId="0" borderId="57"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167" fontId="7" fillId="0" borderId="13" xfId="0" applyNumberFormat="1" applyFont="1" applyFill="1" applyBorder="1" applyAlignment="1">
      <alignment horizontal="right"/>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7" fillId="0" borderId="13" xfId="0" applyFont="1" applyFill="1" applyBorder="1" applyAlignment="1">
      <alignment horizontal="left" vertical="center"/>
    </xf>
    <xf numFmtId="0" fontId="7" fillId="0" borderId="6" xfId="0" applyFont="1" applyFill="1" applyBorder="1" applyAlignment="1">
      <alignment horizontal="center" vertical="top" wrapText="1"/>
    </xf>
    <xf numFmtId="0" fontId="17" fillId="0" borderId="7" xfId="0" applyFont="1" applyFill="1" applyBorder="1" applyAlignment="1">
      <alignment horizontal="left" vertical="center" wrapText="1"/>
    </xf>
    <xf numFmtId="0" fontId="7" fillId="0" borderId="20" xfId="0" applyFont="1" applyFill="1" applyBorder="1" applyAlignment="1">
      <alignment horizontal="center"/>
    </xf>
    <xf numFmtId="0" fontId="7" fillId="0" borderId="8" xfId="0" applyFont="1" applyFill="1" applyBorder="1" applyAlignment="1">
      <alignment horizontal="center"/>
    </xf>
    <xf numFmtId="0" fontId="7" fillId="0" borderId="16" xfId="0" applyFont="1" applyFill="1" applyBorder="1" applyAlignment="1">
      <alignment horizontal="center"/>
    </xf>
    <xf numFmtId="0" fontId="6" fillId="0" borderId="30" xfId="0" applyFont="1" applyFill="1" applyBorder="1" applyAlignment="1">
      <alignment horizontal="center" wrapText="1"/>
    </xf>
    <xf numFmtId="0" fontId="6" fillId="0" borderId="17" xfId="0" applyFont="1" applyFill="1" applyBorder="1" applyAlignment="1">
      <alignment horizontal="center" wrapText="1"/>
    </xf>
    <xf numFmtId="0" fontId="6" fillId="0" borderId="31" xfId="0" applyFont="1" applyFill="1" applyBorder="1" applyAlignment="1">
      <alignment horizontal="center" wrapText="1"/>
    </xf>
    <xf numFmtId="0" fontId="7" fillId="0" borderId="30" xfId="0" applyFont="1" applyFill="1" applyBorder="1" applyAlignment="1">
      <alignment vertical="top" wrapText="1"/>
    </xf>
    <xf numFmtId="0" fontId="7" fillId="0" borderId="17" xfId="0" applyFont="1" applyFill="1" applyBorder="1" applyAlignment="1">
      <alignment vertical="top" wrapText="1"/>
    </xf>
    <xf numFmtId="0" fontId="7" fillId="0" borderId="30" xfId="0" applyFont="1" applyFill="1" applyBorder="1" applyAlignment="1">
      <alignment horizontal="center" vertical="top" wrapText="1"/>
    </xf>
    <xf numFmtId="0" fontId="7" fillId="0" borderId="17" xfId="0" applyFont="1" applyFill="1" applyBorder="1" applyAlignment="1">
      <alignment horizontal="center" vertical="top" wrapText="1"/>
    </xf>
    <xf numFmtId="0" fontId="23" fillId="5" borderId="17" xfId="0" applyFont="1" applyFill="1" applyBorder="1" applyAlignment="1">
      <alignment wrapText="1"/>
    </xf>
    <xf numFmtId="0" fontId="23" fillId="5" borderId="31" xfId="0" applyFont="1" applyFill="1" applyBorder="1" applyAlignment="1">
      <alignment wrapText="1"/>
    </xf>
    <xf numFmtId="0" fontId="17"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17" fillId="0" borderId="28" xfId="0" applyFont="1" applyBorder="1" applyAlignment="1">
      <alignment horizontal="center"/>
    </xf>
    <xf numFmtId="0" fontId="17" fillId="0" borderId="29" xfId="0" applyFont="1" applyBorder="1" applyAlignment="1">
      <alignment horizontal="center"/>
    </xf>
    <xf numFmtId="0" fontId="23" fillId="5" borderId="20"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0" borderId="24" xfId="0" applyFont="1" applyFill="1" applyBorder="1" applyAlignment="1">
      <alignment horizontal="center" wrapText="1"/>
    </xf>
    <xf numFmtId="0" fontId="23" fillId="0" borderId="25" xfId="0" applyFont="1" applyFill="1" applyBorder="1" applyAlignment="1">
      <alignment horizontal="center" wrapText="1"/>
    </xf>
    <xf numFmtId="38" fontId="17" fillId="0" borderId="27" xfId="0" applyNumberFormat="1" applyFont="1" applyBorder="1" applyAlignment="1">
      <alignment horizontal="center"/>
    </xf>
    <xf numFmtId="0" fontId="30" fillId="0" borderId="27" xfId="0" applyFont="1" applyBorder="1" applyAlignment="1">
      <alignment horizontal="center"/>
    </xf>
    <xf numFmtId="0" fontId="18" fillId="0" borderId="27" xfId="0" applyFont="1" applyBorder="1" applyAlignment="1">
      <alignment horizontal="center"/>
    </xf>
    <xf numFmtId="0" fontId="18" fillId="0" borderId="28" xfId="0" applyFont="1" applyBorder="1" applyAlignment="1">
      <alignment horizontal="center"/>
    </xf>
    <xf numFmtId="0" fontId="18" fillId="0" borderId="29" xfId="0" applyFont="1" applyBorder="1" applyAlignment="1">
      <alignment horizontal="center"/>
    </xf>
    <xf numFmtId="0" fontId="8" fillId="0" borderId="7" xfId="0" applyFont="1" applyFill="1" applyBorder="1" applyAlignment="1">
      <alignment horizontal="left"/>
    </xf>
    <xf numFmtId="0" fontId="19" fillId="0" borderId="7" xfId="0" applyFont="1" applyFill="1" applyBorder="1" applyAlignment="1">
      <alignment horizontal="left"/>
    </xf>
    <xf numFmtId="0" fontId="16" fillId="0" borderId="7" xfId="0" applyFont="1" applyBorder="1" applyAlignment="1">
      <alignment horizontal="left"/>
    </xf>
    <xf numFmtId="0" fontId="15" fillId="0" borderId="7" xfId="0" applyFont="1" applyBorder="1" applyAlignment="1">
      <alignment horizontal="left"/>
    </xf>
    <xf numFmtId="0" fontId="19" fillId="0" borderId="0" xfId="0" applyFont="1" applyBorder="1" applyAlignment="1">
      <alignment horizontal="justify" wrapText="1"/>
    </xf>
    <xf numFmtId="164" fontId="19" fillId="0" borderId="0" xfId="0" applyNumberFormat="1" applyFont="1" applyBorder="1" applyAlignment="1">
      <alignment horizontal="right" wrapText="1"/>
    </xf>
    <xf numFmtId="0" fontId="8" fillId="5" borderId="26" xfId="0" applyFont="1" applyFill="1" applyBorder="1" applyAlignment="1">
      <alignment horizontal="center" wrapText="1"/>
    </xf>
    <xf numFmtId="0" fontId="8" fillId="5" borderId="6" xfId="0" applyFont="1" applyFill="1" applyBorder="1" applyAlignment="1">
      <alignment horizontal="center" wrapText="1"/>
    </xf>
    <xf numFmtId="0" fontId="19" fillId="0" borderId="17" xfId="0" applyFont="1" applyFill="1" applyBorder="1" applyAlignment="1">
      <alignment horizontal="center" wrapText="1"/>
    </xf>
    <xf numFmtId="0" fontId="19" fillId="0" borderId="31" xfId="0" applyFont="1" applyFill="1" applyBorder="1" applyAlignment="1">
      <alignment horizontal="center" wrapText="1"/>
    </xf>
    <xf numFmtId="0" fontId="19" fillId="0" borderId="6" xfId="0" applyFont="1" applyFill="1" applyBorder="1" applyAlignment="1">
      <alignment horizontal="center" wrapText="1"/>
    </xf>
    <xf numFmtId="0" fontId="19" fillId="0" borderId="0" xfId="0" applyFont="1" applyFill="1" applyAlignment="1">
      <alignment horizontal="center" wrapText="1"/>
    </xf>
    <xf numFmtId="0" fontId="19" fillId="0" borderId="0" xfId="0" applyFont="1" applyFill="1" applyAlignment="1">
      <alignment horizontal="justify" wrapText="1"/>
    </xf>
    <xf numFmtId="38" fontId="19" fillId="0" borderId="0" xfId="0" applyNumberFormat="1" applyFont="1" applyFill="1" applyAlignment="1">
      <alignment horizontal="center" wrapText="1"/>
    </xf>
    <xf numFmtId="0" fontId="8" fillId="0" borderId="0" xfId="0" applyFont="1" applyFill="1" applyAlignment="1">
      <alignment horizontal="center" wrapText="1"/>
    </xf>
    <xf numFmtId="0" fontId="25" fillId="4" borderId="50" xfId="0" applyFont="1" applyFill="1" applyBorder="1" applyAlignment="1">
      <alignment horizontal="center" vertical="top" wrapText="1"/>
    </xf>
    <xf numFmtId="0" fontId="25" fillId="4" borderId="57" xfId="0" applyFont="1" applyFill="1" applyBorder="1" applyAlignment="1">
      <alignment horizontal="center" vertical="top" wrapText="1"/>
    </xf>
    <xf numFmtId="0" fontId="25" fillId="4" borderId="63" xfId="0" applyFont="1" applyFill="1" applyBorder="1" applyAlignment="1">
      <alignment horizontal="center" vertical="top" wrapText="1"/>
    </xf>
    <xf numFmtId="0" fontId="24" fillId="0" borderId="59" xfId="0" applyFont="1" applyBorder="1" applyAlignment="1">
      <alignment horizontal="center" vertical="top" wrapText="1"/>
    </xf>
    <xf numFmtId="0" fontId="24" fillId="0" borderId="52" xfId="0" applyFont="1" applyBorder="1" applyAlignment="1">
      <alignment horizontal="center" vertical="top" wrapText="1"/>
    </xf>
    <xf numFmtId="0" fontId="25" fillId="4" borderId="59" xfId="0" applyFont="1" applyFill="1" applyBorder="1" applyAlignment="1">
      <alignment horizontal="center" vertical="top" wrapText="1"/>
    </xf>
    <xf numFmtId="0" fontId="25" fillId="4" borderId="60" xfId="0" applyFont="1" applyFill="1" applyBorder="1" applyAlignment="1">
      <alignment horizontal="center" vertical="top" wrapText="1"/>
    </xf>
    <xf numFmtId="0" fontId="25" fillId="4" borderId="52" xfId="0" applyFont="1" applyFill="1" applyBorder="1" applyAlignment="1">
      <alignment horizontal="center" vertical="top" wrapText="1"/>
    </xf>
    <xf numFmtId="0" fontId="25" fillId="4" borderId="59" xfId="0" applyFont="1" applyFill="1" applyBorder="1" applyAlignment="1">
      <alignment vertical="top" wrapText="1"/>
    </xf>
    <xf numFmtId="0" fontId="25" fillId="4" borderId="60" xfId="0" applyFont="1" applyFill="1" applyBorder="1" applyAlignment="1">
      <alignment vertical="top" wrapText="1"/>
    </xf>
    <xf numFmtId="0" fontId="25" fillId="4" borderId="52" xfId="0" applyFont="1" applyFill="1" applyBorder="1" applyAlignment="1">
      <alignment vertical="top" wrapText="1"/>
    </xf>
    <xf numFmtId="0" fontId="25" fillId="0" borderId="61" xfId="0" applyFont="1" applyBorder="1" applyAlignment="1">
      <alignment horizontal="center"/>
    </xf>
    <xf numFmtId="0" fontId="0" fillId="0" borderId="62" xfId="0" applyBorder="1" applyAlignment="1"/>
    <xf numFmtId="0" fontId="0" fillId="0" borderId="15" xfId="0" applyBorder="1" applyAlignment="1"/>
    <xf numFmtId="0" fontId="25" fillId="0" borderId="10" xfId="0" applyFont="1" applyBorder="1" applyAlignment="1">
      <alignment horizontal="center"/>
    </xf>
    <xf numFmtId="0" fontId="0" fillId="0" borderId="11" xfId="0" applyBorder="1" applyAlignment="1"/>
    <xf numFmtId="0" fontId="25" fillId="0" borderId="10" xfId="0" applyFont="1" applyBorder="1" applyAlignment="1"/>
    <xf numFmtId="0" fontId="6" fillId="0" borderId="0" xfId="0" applyFont="1" applyBorder="1" applyAlignment="1"/>
    <xf numFmtId="0" fontId="6" fillId="0" borderId="0" xfId="0" applyFont="1" applyBorder="1" applyAlignment="1">
      <alignment horizontal="center" wrapText="1"/>
    </xf>
    <xf numFmtId="0" fontId="7" fillId="0" borderId="0" xfId="0" applyFont="1" applyBorder="1" applyAlignment="1">
      <alignment horizontal="center" wrapText="1"/>
    </xf>
    <xf numFmtId="0" fontId="7" fillId="0" borderId="50" xfId="0" applyFont="1" applyFill="1" applyBorder="1" applyAlignment="1">
      <alignment wrapText="1"/>
    </xf>
    <xf numFmtId="0" fontId="7" fillId="0" borderId="63" xfId="0" applyFont="1" applyFill="1" applyBorder="1" applyAlignment="1">
      <alignment wrapText="1"/>
    </xf>
    <xf numFmtId="166" fontId="7" fillId="0" borderId="0" xfId="0" applyNumberFormat="1" applyFont="1" applyFill="1" applyBorder="1" applyAlignment="1">
      <alignment horizontal="right" wrapText="1"/>
    </xf>
    <xf numFmtId="0" fontId="7" fillId="0" borderId="61" xfId="0" applyFont="1" applyFill="1" applyBorder="1" applyAlignment="1">
      <alignment horizontal="left" wrapText="1"/>
    </xf>
    <xf numFmtId="0" fontId="7" fillId="0" borderId="15" xfId="0" applyFont="1" applyFill="1" applyBorder="1" applyAlignment="1">
      <alignment horizontal="left" wrapText="1"/>
    </xf>
    <xf numFmtId="0" fontId="7" fillId="0" borderId="12" xfId="0" applyFont="1" applyFill="1" applyBorder="1" applyAlignment="1">
      <alignment horizontal="left" wrapText="1"/>
    </xf>
    <xf numFmtId="0" fontId="7" fillId="0" borderId="14" xfId="0" applyFont="1" applyFill="1" applyBorder="1" applyAlignment="1">
      <alignment horizontal="left" wrapText="1"/>
    </xf>
    <xf numFmtId="17" fontId="7" fillId="0" borderId="59" xfId="0" applyNumberFormat="1" applyFont="1" applyFill="1" applyBorder="1" applyAlignment="1">
      <alignment horizontal="center" wrapText="1"/>
    </xf>
    <xf numFmtId="17" fontId="7" fillId="0" borderId="52" xfId="0" applyNumberFormat="1" applyFont="1" applyFill="1" applyBorder="1" applyAlignment="1">
      <alignment horizontal="center" wrapText="1"/>
    </xf>
    <xf numFmtId="166" fontId="7" fillId="0" borderId="59" xfId="0" applyNumberFormat="1" applyFont="1" applyFill="1" applyBorder="1" applyAlignment="1">
      <alignment horizontal="center" wrapText="1"/>
    </xf>
    <xf numFmtId="166" fontId="7" fillId="0" borderId="52" xfId="0" applyNumberFormat="1" applyFont="1" applyFill="1" applyBorder="1" applyAlignment="1">
      <alignment horizontal="center" wrapText="1"/>
    </xf>
    <xf numFmtId="10" fontId="7" fillId="0" borderId="59" xfId="0" applyNumberFormat="1" applyFont="1" applyFill="1" applyBorder="1" applyAlignment="1">
      <alignment horizontal="center" wrapText="1"/>
    </xf>
    <xf numFmtId="10" fontId="7" fillId="0" borderId="52" xfId="0" applyNumberFormat="1" applyFont="1" applyFill="1" applyBorder="1" applyAlignment="1">
      <alignment horizontal="center" wrapText="1"/>
    </xf>
    <xf numFmtId="10" fontId="7" fillId="0" borderId="64" xfId="0" applyNumberFormat="1" applyFont="1" applyFill="1" applyBorder="1" applyAlignment="1">
      <alignment horizontal="center" wrapText="1"/>
    </xf>
    <xf numFmtId="10" fontId="7" fillId="0" borderId="65" xfId="0" applyNumberFormat="1" applyFont="1" applyFill="1" applyBorder="1" applyAlignment="1">
      <alignment horizontal="center" wrapText="1"/>
    </xf>
    <xf numFmtId="166" fontId="7" fillId="0" borderId="0" xfId="0" applyNumberFormat="1" applyFont="1" applyFill="1" applyBorder="1" applyAlignment="1">
      <alignment horizontal="center" wrapText="1"/>
    </xf>
    <xf numFmtId="0" fontId="6" fillId="5" borderId="60" xfId="0" applyFont="1" applyFill="1" applyBorder="1" applyAlignment="1">
      <alignment horizontal="center" wrapText="1"/>
    </xf>
    <xf numFmtId="0" fontId="6" fillId="5" borderId="52" xfId="0" applyFont="1" applyFill="1" applyBorder="1" applyAlignment="1">
      <alignment horizontal="center" wrapText="1"/>
    </xf>
    <xf numFmtId="0" fontId="7" fillId="0" borderId="6" xfId="0" applyFont="1" applyBorder="1" applyAlignment="1">
      <alignment wrapText="1"/>
    </xf>
    <xf numFmtId="0" fontId="6" fillId="11" borderId="0" xfId="0" applyFont="1" applyFill="1" applyBorder="1" applyAlignment="1">
      <alignment horizontal="center" wrapText="1"/>
    </xf>
    <xf numFmtId="0" fontId="6" fillId="5" borderId="67" xfId="0" applyFont="1" applyFill="1" applyBorder="1" applyAlignment="1">
      <alignment horizontal="center" wrapText="1"/>
    </xf>
    <xf numFmtId="0" fontId="6" fillId="5" borderId="65" xfId="0" applyFont="1" applyFill="1" applyBorder="1" applyAlignment="1">
      <alignment horizontal="center" wrapText="1"/>
    </xf>
    <xf numFmtId="0" fontId="7" fillId="0" borderId="6" xfId="0" applyFont="1" applyBorder="1" applyAlignment="1">
      <alignment horizontal="center" wrapText="1"/>
    </xf>
    <xf numFmtId="0" fontId="6" fillId="5" borderId="10" xfId="0" applyFont="1" applyFill="1" applyBorder="1" applyAlignment="1">
      <alignment horizontal="center" wrapText="1"/>
    </xf>
    <xf numFmtId="0" fontId="6" fillId="5" borderId="11" xfId="0" applyFont="1" applyFill="1" applyBorder="1" applyAlignment="1">
      <alignment horizontal="center" wrapText="1"/>
    </xf>
    <xf numFmtId="0" fontId="6" fillId="5" borderId="12" xfId="0" applyFont="1" applyFill="1" applyBorder="1" applyAlignment="1">
      <alignment horizontal="center" wrapText="1"/>
    </xf>
    <xf numFmtId="0" fontId="6" fillId="5" borderId="14" xfId="0" applyFont="1" applyFill="1" applyBorder="1" applyAlignment="1">
      <alignment horizontal="center" wrapText="1"/>
    </xf>
  </cellXfs>
  <cellStyles count="5">
    <cellStyle name="Moeda" xfId="1" builtinId="4"/>
    <cellStyle name="Normal" xfId="0" builtinId="0"/>
    <cellStyle name="Normal 6" xfId="2"/>
    <cellStyle name="Porcentagem" xfId="3" builtinId="5"/>
    <cellStyle name="Separador de milhares" xfId="4"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23</xdr:row>
      <xdr:rowOff>66676</xdr:rowOff>
    </xdr:from>
    <xdr:to>
      <xdr:col>6</xdr:col>
      <xdr:colOff>933450</xdr:colOff>
      <xdr:row>26</xdr:row>
      <xdr:rowOff>1725</xdr:rowOff>
    </xdr:to>
    <xdr:sp macro="" textlink="">
      <xdr:nvSpPr>
        <xdr:cNvPr id="7169" name="Rectangle 1"/>
        <xdr:cNvSpPr>
          <a:spLocks noChangeArrowheads="1"/>
        </xdr:cNvSpPr>
      </xdr:nvSpPr>
      <xdr:spPr bwMode="auto">
        <a:xfrm>
          <a:off x="161925" y="2771775"/>
          <a:ext cx="9467850"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000" b="0" i="0" u="none" strike="noStrike" baseline="0">
              <a:solidFill>
                <a:srgbClr val="000000"/>
              </a:solidFill>
              <a:latin typeface="Arial"/>
              <a:cs typeface="Arial"/>
            </a:rPr>
            <a:t>Os parâmetros acima foram utilizados para as projeções de receitas e despesas, bem como para os cálculos em valores correntes e constantes, de acordo com sua pertinência, ou não com as origem/espécie/rubrica de receita e/ou grupo de natureza de despesa.</a:t>
          </a:r>
        </a:p>
      </xdr:txBody>
    </xdr:sp>
    <xdr:clientData/>
  </xdr:twoCellAnchor>
  <xdr:twoCellAnchor>
    <xdr:from>
      <xdr:col>0</xdr:col>
      <xdr:colOff>1971675</xdr:colOff>
      <xdr:row>26</xdr:row>
      <xdr:rowOff>0</xdr:rowOff>
    </xdr:from>
    <xdr:to>
      <xdr:col>6</xdr:col>
      <xdr:colOff>314325</xdr:colOff>
      <xdr:row>26</xdr:row>
      <xdr:rowOff>0</xdr:rowOff>
    </xdr:to>
    <xdr:sp macro="" textlink="">
      <xdr:nvSpPr>
        <xdr:cNvPr id="8146" name="Line 6"/>
        <xdr:cNvSpPr>
          <a:spLocks noChangeShapeType="1"/>
        </xdr:cNvSpPr>
      </xdr:nvSpPr>
      <xdr:spPr bwMode="auto">
        <a:xfrm>
          <a:off x="1971675" y="3476625"/>
          <a:ext cx="6638925" cy="0"/>
        </a:xfrm>
        <a:prstGeom prst="line">
          <a:avLst/>
        </a:prstGeom>
        <a:noFill/>
        <a:ln w="9525">
          <a:solidFill>
            <a:srgbClr val="000000"/>
          </a:solidFill>
          <a:round/>
          <a:headEnd/>
          <a:tailEnd/>
        </a:ln>
      </xdr:spPr>
    </xdr:sp>
    <xdr:clientData/>
  </xdr:twoCellAnchor>
  <xdr:twoCellAnchor>
    <xdr:from>
      <xdr:col>6</xdr:col>
      <xdr:colOff>371475</xdr:colOff>
      <xdr:row>26</xdr:row>
      <xdr:rowOff>0</xdr:rowOff>
    </xdr:from>
    <xdr:to>
      <xdr:col>6</xdr:col>
      <xdr:colOff>381000</xdr:colOff>
      <xdr:row>26</xdr:row>
      <xdr:rowOff>0</xdr:rowOff>
    </xdr:to>
    <xdr:sp macro="" textlink="">
      <xdr:nvSpPr>
        <xdr:cNvPr id="8147" name="Line 8"/>
        <xdr:cNvSpPr>
          <a:spLocks noChangeShapeType="1"/>
        </xdr:cNvSpPr>
      </xdr:nvSpPr>
      <xdr:spPr bwMode="auto">
        <a:xfrm flipH="1">
          <a:off x="8667750" y="3476625"/>
          <a:ext cx="9525"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306916</xdr:colOff>
      <xdr:row>26</xdr:row>
      <xdr:rowOff>74083</xdr:rowOff>
    </xdr:from>
    <xdr:to>
      <xdr:col>6</xdr:col>
      <xdr:colOff>49741</xdr:colOff>
      <xdr:row>65</xdr:row>
      <xdr:rowOff>91018</xdr:rowOff>
    </xdr:to>
    <xdr:sp macro="" textlink="">
      <xdr:nvSpPr>
        <xdr:cNvPr id="3" name="Rectangle 1"/>
        <xdr:cNvSpPr>
          <a:spLocks noChangeArrowheads="1"/>
        </xdr:cNvSpPr>
      </xdr:nvSpPr>
      <xdr:spPr bwMode="auto">
        <a:xfrm>
          <a:off x="306916" y="5228166"/>
          <a:ext cx="5785908" cy="620818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r>
            <a:rPr lang="pt-BR" sz="1000" b="0" i="0" u="none" strike="noStrike" baseline="0">
              <a:solidFill>
                <a:srgbClr val="000000"/>
              </a:solidFill>
              <a:latin typeface="Arial"/>
              <a:cs typeface="Arial"/>
            </a:rPr>
            <a:t> </a:t>
          </a:r>
          <a:r>
            <a:rPr lang="pt-BR" sz="1100">
              <a:effectLst/>
              <a:latin typeface="+mn-lt"/>
              <a:ea typeface="+mn-ea"/>
              <a:cs typeface="+mn-cs"/>
            </a:rPr>
            <a:t>Esse demonstrativo tem por objetivo mensurar os tributos que serão objeto de renúncia fiscal de receita, identificando seus valores nos exercícios que compreenderão o triênio a partir da vigência da LDO e estabelecendo ainda as medidas de compensação que serão adotadas, visando a dar cumprimento ao disposto no art. 4º, § 2º, inciso V da LRF.</a:t>
          </a:r>
        </a:p>
        <a:p>
          <a:r>
            <a:rPr lang="pt-BR" sz="1100">
              <a:effectLst/>
              <a:latin typeface="+mn-lt"/>
              <a:ea typeface="+mn-ea"/>
              <a:cs typeface="+mn-cs"/>
            </a:rPr>
            <a:t> </a:t>
          </a:r>
        </a:p>
        <a:p>
          <a:r>
            <a:rPr lang="pt-BR" sz="1100">
              <a:effectLst/>
              <a:latin typeface="+mn-lt"/>
              <a:ea typeface="+mn-ea"/>
              <a:cs typeface="+mn-cs"/>
            </a:rPr>
            <a:t>A concessão de incentivos fiscais é um instrumento que serve para fomentar o desenvolvimento econômico do Município, atraindo novas empresas ou ampliando as já existentes, de modo a gerar novos empregos e aumentar a renda per capita da população. Já os benefícios fiscais se prestam para reduzir as desigualdades sociais, desonerando determinados segmentos da sociedade do pagamento de alguns tributos, como é o caso da isenção de iptu para os aposentados de baixa renda. Diante disso pode-se afirmar que, com a devida responsabilidade, é salutar o uso desses instrumentos que tem objetivos econômicos e sociais.</a:t>
          </a:r>
        </a:p>
        <a:p>
          <a:r>
            <a:rPr lang="pt-BR" sz="1100">
              <a:effectLst/>
              <a:latin typeface="+mn-lt"/>
              <a:ea typeface="+mn-ea"/>
              <a:cs typeface="+mn-cs"/>
            </a:rPr>
            <a:t> </a:t>
          </a:r>
        </a:p>
        <a:p>
          <a:r>
            <a:rPr lang="pt-BR" sz="1100">
              <a:effectLst/>
              <a:latin typeface="+mn-lt"/>
              <a:ea typeface="+mn-ea"/>
              <a:cs typeface="+mn-cs"/>
            </a:rPr>
            <a:t>O tema é destacado pela Lei de Responsabilidade Fiscal (LRF) que disciplinou a sua aplicação. Como sabido,  os entes da federação têm usado esses institutos como forma de controle dos desequilíbrios econômicos e sociais, e, por isso é tratado em todo o arcabouço jurídico brasileiro: constitucional, legal e infralegal.  </a:t>
          </a:r>
        </a:p>
        <a:p>
          <a:r>
            <a:rPr lang="pt-BR" sz="1100">
              <a:effectLst/>
              <a:latin typeface="+mn-lt"/>
              <a:ea typeface="+mn-ea"/>
              <a:cs typeface="+mn-cs"/>
            </a:rPr>
            <a:t> </a:t>
          </a:r>
        </a:p>
        <a:p>
          <a:r>
            <a:rPr lang="pt-BR" sz="1100">
              <a:effectLst/>
              <a:latin typeface="+mn-lt"/>
              <a:ea typeface="+mn-ea"/>
              <a:cs typeface="+mn-cs"/>
            </a:rPr>
            <a:t>A Constituição Federal em seus artigos 70 e 165, § 6º, estabelece o controle sobre as renúncias de receita, com o nítido objetivo de promover o equilíbrio fiscal.  Por sua vez, a LRF estabeleceu em seu artigo 11 a necessidade de instituição, previsão e efetiva arrecadação de todos os tributos de competência constitucional dos entes da Federação, como requisito essencial da responsabilidade na gestão fiscal. </a:t>
          </a:r>
        </a:p>
        <a:p>
          <a:r>
            <a:rPr lang="pt-BR" sz="1100">
              <a:effectLst/>
              <a:latin typeface="+mn-lt"/>
              <a:ea typeface="+mn-ea"/>
              <a:cs typeface="+mn-cs"/>
            </a:rPr>
            <a:t> </a:t>
          </a:r>
        </a:p>
        <a:p>
          <a:r>
            <a:rPr lang="pt-BR" sz="1100">
              <a:effectLst/>
              <a:latin typeface="+mn-lt"/>
              <a:ea typeface="+mn-ea"/>
              <a:cs typeface="+mn-cs"/>
            </a:rPr>
            <a:t>Nesse contexto, e conforme as diretrizes estabelecidas pelos arts. 13 e, 60 do Projeto de Lei das Diretrizes Orçamentárias, a estimativa de renúncia de receita deverá estar inserida na metodologia de cálculo da projeção da arrecadação efetiva dos tributos municipais. </a:t>
          </a:r>
        </a:p>
        <a:p>
          <a:r>
            <a:rPr lang="pt-BR" sz="1100">
              <a:effectLst/>
              <a:latin typeface="+mn-lt"/>
              <a:ea typeface="+mn-ea"/>
              <a:cs typeface="+mn-cs"/>
            </a:rPr>
            <a:t> </a:t>
          </a:r>
        </a:p>
        <a:p>
          <a:r>
            <a:rPr lang="pt-BR" sz="1100">
              <a:effectLst/>
              <a:latin typeface="+mn-lt"/>
              <a:ea typeface="+mn-ea"/>
              <a:cs typeface="+mn-cs"/>
            </a:rPr>
            <a:t>Dessa forma, fica evidenciado que a Administração opta pela medida de compensação prevista no art. 14, I, da LRF, o qual determina que a renúncia deve ser considerada na estimativa de receita da lei orçamentária e de que não afetará as metas de resultados fiscais. Consequentemente, as renúncias contempladas nesse demonstrativo não precisarão ser compensadas pelo </a:t>
          </a:r>
          <a:r>
            <a:rPr lang="pt-BR" sz="1100" i="1">
              <a:effectLst/>
              <a:latin typeface="+mn-lt"/>
              <a:ea typeface="+mn-ea"/>
              <a:cs typeface="+mn-cs"/>
            </a:rPr>
            <a:t>aumento de receita, proveniente da elevação de alíquotas, ampliação da base de cálculo, majoração ou criação de tributo ou contribuição</a:t>
          </a:r>
          <a:r>
            <a:rPr lang="pt-BR" sz="1100">
              <a:effectLst/>
              <a:latin typeface="+mn-lt"/>
              <a:ea typeface="+mn-ea"/>
              <a:cs typeface="+mn-cs"/>
            </a:rPr>
            <a:t>, pojs a compensação já estará ocorrendo no âmbito do processo orçamentário de estimativa das respectivas receitas.</a:t>
          </a:r>
        </a:p>
        <a:p>
          <a:pPr algn="l" rtl="0">
            <a:defRPr sz="1000"/>
          </a:pPr>
          <a:endParaRPr lang="pt-BR" sz="1000" b="0" i="0" u="none" strike="noStrike" baseline="0">
            <a:solidFill>
              <a:srgbClr val="000000"/>
            </a:solidFill>
            <a:latin typeface="Arial"/>
            <a:cs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190501</xdr:colOff>
      <xdr:row>23</xdr:row>
      <xdr:rowOff>97367</xdr:rowOff>
    </xdr:from>
    <xdr:to>
      <xdr:col>1</xdr:col>
      <xdr:colOff>2734734</xdr:colOff>
      <xdr:row>41</xdr:row>
      <xdr:rowOff>87842</xdr:rowOff>
    </xdr:to>
    <xdr:sp macro="" textlink="">
      <xdr:nvSpPr>
        <xdr:cNvPr id="12289" name="Rectangle 1"/>
        <xdr:cNvSpPr>
          <a:spLocks noChangeArrowheads="1"/>
        </xdr:cNvSpPr>
      </xdr:nvSpPr>
      <xdr:spPr bwMode="auto">
        <a:xfrm>
          <a:off x="190501" y="4552950"/>
          <a:ext cx="6248400" cy="2847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000" b="0" i="0" u="none" strike="noStrike" baseline="0">
              <a:solidFill>
                <a:srgbClr val="000000"/>
              </a:solidFill>
              <a:latin typeface="Arial"/>
              <a:cs typeface="Arial"/>
            </a:rPr>
            <a:t> A Demonstração da margem de expansão das despesas obrigatórias de caráter continuado visa a assegurar que não haverá criação de nova despesa sem a correspondente fonte de financiamento. </a:t>
          </a:r>
        </a:p>
        <a:p>
          <a:pPr algn="l" rtl="0">
            <a:defRPr sz="1000"/>
          </a:pP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Em outras palavras, o demonstrativo identifica o aumento permanente de receita para suportar o aumento permanente da despesa de caráter continuado, assim entendida aquela derivada de lei, contrato, ou ato normativo que fixe a obrigatoriedade de execução por um período superior a dois exercícios, cumprindo, dessa forma, a disposição contida no art. 4º, § 2º, inciso V da LRF.</a:t>
          </a:r>
        </a:p>
        <a:p>
          <a:pPr algn="l" rtl="0">
            <a:defRPr sz="1000"/>
          </a:pP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Desse modo, para estimar o aumento permanente das receitas em 2021 considerou-se o incremento real, ou seja, a diferença entre os valores estimados a preços constantes das receitas  trbutárias e de transferências correntes, no biênio 2020-2021</a:t>
          </a:r>
        </a:p>
        <a:p>
          <a:pPr algn="l" rtl="0">
            <a:defRPr sz="1000"/>
          </a:pP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Na mesma linha, o aumento permandente das despesas de caráter obrigatório que terão impacto em 2020, foi calculado pela diferença a valores constantes, observada no biênio 2020-2021 nos grupos de natureza de despesa "Pessoal" e "Outras Despesas Correntes", chegando-se, assim, ao saldo da margem líquida de expansão.</a:t>
          </a:r>
        </a:p>
        <a:p>
          <a:pPr algn="l" rtl="0">
            <a:defRPr sz="1000"/>
          </a:pPr>
          <a:r>
            <a:rPr lang="pt-BR" sz="1000" b="0" i="0" u="none" strike="noStrike" baseline="0">
              <a:solidFill>
                <a:srgbClr val="000000"/>
              </a:solidFill>
              <a:latin typeface="Arial"/>
              <a:cs typeface="Arial"/>
            </a:rPr>
            <a:t> </a:t>
          </a:r>
        </a:p>
        <a:p>
          <a:pPr algn="l" rtl="0">
            <a:defRPr sz="1000"/>
          </a:pPr>
          <a:r>
            <a:rPr lang="pt-BR" sz="1000" b="0" i="0" u="none" strike="noStrike" baseline="0">
              <a:solidFill>
                <a:srgbClr val="000000"/>
              </a:solidFill>
              <a:latin typeface="Arial"/>
              <a:cs typeface="Arial"/>
            </a:rPr>
            <a:t>Caso necessário, a  Margem Líquida de Expansão acima demonstrada, será utilizada, pelo Poder Executivo, como forma de compensação do aumento das despesas obrigatórias de caráter continuado não previstas no orçamento, observado o disposto no art. 16 da LDO.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352425</xdr:colOff>
      <xdr:row>21</xdr:row>
      <xdr:rowOff>152400</xdr:rowOff>
    </xdr:from>
    <xdr:to>
      <xdr:col>1</xdr:col>
      <xdr:colOff>2657475</xdr:colOff>
      <xdr:row>26</xdr:row>
      <xdr:rowOff>133350</xdr:rowOff>
    </xdr:to>
    <xdr:sp macro="" textlink="">
      <xdr:nvSpPr>
        <xdr:cNvPr id="8193" name="Rectangle 1"/>
        <xdr:cNvSpPr>
          <a:spLocks noChangeArrowheads="1"/>
        </xdr:cNvSpPr>
      </xdr:nvSpPr>
      <xdr:spPr bwMode="auto">
        <a:xfrm>
          <a:off x="352425" y="3324225"/>
          <a:ext cx="5038725" cy="7048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pt-BR" sz="1200" b="1" i="0" u="none" strike="noStrike" baseline="0">
              <a:solidFill>
                <a:srgbClr val="000000"/>
              </a:solidFill>
              <a:latin typeface="Arial"/>
              <a:cs typeface="Arial"/>
            </a:rPr>
            <a:t>Declaramos para os devidos fins, que a expansão das despesas obrigatórias de caráter continuado, no exercício financeiro de 2021, adequar-se-ão às receitas do Município.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180975</xdr:colOff>
      <xdr:row>27</xdr:row>
      <xdr:rowOff>76201</xdr:rowOff>
    </xdr:from>
    <xdr:to>
      <xdr:col>3</xdr:col>
      <xdr:colOff>876300</xdr:colOff>
      <xdr:row>31</xdr:row>
      <xdr:rowOff>0</xdr:rowOff>
    </xdr:to>
    <xdr:sp macro="" textlink="">
      <xdr:nvSpPr>
        <xdr:cNvPr id="15362" name="Rectangle 2"/>
        <xdr:cNvSpPr>
          <a:spLocks noChangeArrowheads="1"/>
        </xdr:cNvSpPr>
      </xdr:nvSpPr>
      <xdr:spPr bwMode="auto">
        <a:xfrm>
          <a:off x="180975" y="5172076"/>
          <a:ext cx="6791325" cy="57149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000" b="0" i="0" u="none" strike="noStrike" baseline="0">
              <a:solidFill>
                <a:srgbClr val="000000"/>
              </a:solidFill>
              <a:latin typeface="Arial"/>
              <a:cs typeface="Arial"/>
            </a:rPr>
            <a:t>O Anexo de Riscos fiscais tem por objetivo especificar eventuais riscos que possam impactar negativamente nas contas públicas, indicando de forma preventiva as providências a serem tomadas caso as situaçãoes acima descritas venham a ocorrer, cumprindo desta forma o disposto no art. 4º, § 3º da LRF.</a:t>
          </a:r>
        </a:p>
        <a:p>
          <a:pPr algn="l" rtl="0">
            <a:defRPr sz="1000"/>
          </a:pPr>
          <a:endParaRPr lang="pt-BR" sz="1000" b="0" i="0" u="none" strike="noStrike" baseline="0">
            <a:solidFill>
              <a:srgbClr val="000000"/>
            </a:solidFill>
            <a:latin typeface="Arial"/>
            <a:cs typeface="Arial"/>
          </a:endParaRPr>
        </a:p>
        <a:p>
          <a:pPr algn="l" rtl="0">
            <a:defRPr sz="1000"/>
          </a:pPr>
          <a:endParaRPr lang="pt-BR"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25</xdr:row>
      <xdr:rowOff>140759</xdr:rowOff>
    </xdr:from>
    <xdr:to>
      <xdr:col>6</xdr:col>
      <xdr:colOff>485775</xdr:colOff>
      <xdr:row>35</xdr:row>
      <xdr:rowOff>113503</xdr:rowOff>
    </xdr:to>
    <xdr:sp macro="" textlink="">
      <xdr:nvSpPr>
        <xdr:cNvPr id="9327" name="Rectangle 6"/>
        <xdr:cNvSpPr>
          <a:spLocks noChangeArrowheads="1"/>
        </xdr:cNvSpPr>
      </xdr:nvSpPr>
      <xdr:spPr bwMode="auto">
        <a:xfrm>
          <a:off x="342900" y="4328583"/>
          <a:ext cx="8376708" cy="1449917"/>
        </a:xfrm>
        <a:prstGeom prst="rect">
          <a:avLst/>
        </a:prstGeom>
        <a:solidFill>
          <a:srgbClr val="FFFFFF"/>
        </a:solidFill>
        <a:ln w="9525">
          <a:solidFill>
            <a:srgbClr val="000000"/>
          </a:solidFill>
          <a:miter lim="800000"/>
          <a:headEnd/>
          <a:tailEnd/>
        </a:ln>
        <a:effectLst/>
      </xdr:spPr>
      <xdr:txBody>
        <a:bodyPr vertOverflow="clip" wrap="square" lIns="27432" tIns="22860" rIns="0" bIns="0" anchor="t" upright="1"/>
        <a:lstStyle/>
        <a:p>
          <a:pPr algn="l" rtl="0">
            <a:defRPr sz="1000"/>
          </a:pPr>
          <a:r>
            <a:rPr lang="pt-BR" sz="1000" b="1" i="0" u="none" strike="noStrike" baseline="0">
              <a:solidFill>
                <a:srgbClr val="000000"/>
              </a:solidFill>
              <a:latin typeface="Arial"/>
              <a:cs typeface="Arial"/>
            </a:rPr>
            <a:t>Dívida Pública Consolidada – É o montante total apurado:</a:t>
          </a: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 das obrigações financeiras do Município, inclusive as decorrentes de emissão de títulos, assumidas em virtude de leis, contratos, convênios ou tratados;</a:t>
          </a:r>
        </a:p>
        <a:p>
          <a:pPr algn="l" rtl="0">
            <a:defRPr sz="1000"/>
          </a:pPr>
          <a:r>
            <a:rPr lang="pt-BR" sz="1000" b="0" i="0" u="none" strike="noStrike" baseline="0">
              <a:solidFill>
                <a:srgbClr val="000000"/>
              </a:solidFill>
              <a:latin typeface="Arial"/>
              <a:cs typeface="Arial"/>
            </a:rPr>
            <a:t>- das obrigações financeiras doMunicípio, assumidas em virtude da realização de operações de crédito para amortização em prazo superior a doze meses ou que, embora de prazo inferior a doze meses, tenham constado como receitas no orçamento;</a:t>
          </a:r>
        </a:p>
        <a:p>
          <a:pPr algn="l" rtl="0">
            <a:defRPr sz="1000"/>
          </a:pPr>
          <a:r>
            <a:rPr lang="pt-BR" sz="1000" b="0" i="0" u="none" strike="noStrike" baseline="0">
              <a:solidFill>
                <a:srgbClr val="000000"/>
              </a:solidFill>
              <a:latin typeface="Arial"/>
              <a:cs typeface="Arial"/>
            </a:rPr>
            <a:t>- dos precatórios judiciais emitidos a partir de 5 de maio de 2000 e não pagos durante a execução do orçamento em que houverem sido incluídos.</a:t>
          </a:r>
        </a:p>
        <a:p>
          <a:pPr algn="l" rtl="0">
            <a:defRPr sz="1000"/>
          </a:pPr>
          <a:endParaRPr lang="pt-BR" sz="1000" b="0" i="0" u="none" strike="noStrike" baseline="0">
            <a:solidFill>
              <a:srgbClr val="000000"/>
            </a:solidFill>
            <a:latin typeface="Arial"/>
            <a:cs typeface="Arial"/>
          </a:endParaRPr>
        </a:p>
        <a:p>
          <a:pPr algn="l" rtl="0">
            <a:defRPr sz="1000"/>
          </a:pPr>
          <a:r>
            <a:rPr lang="pt-BR" sz="1000" b="1" i="0" u="none" strike="noStrike" baseline="0">
              <a:solidFill>
                <a:srgbClr val="000000"/>
              </a:solidFill>
              <a:latin typeface="Arial"/>
              <a:cs typeface="Arial"/>
            </a:rPr>
            <a:t>Dívida Consolidada Líquida – DCL –</a:t>
          </a:r>
          <a:r>
            <a:rPr lang="pt-BR" sz="1000" b="0" i="0" u="none" strike="noStrike" baseline="0">
              <a:solidFill>
                <a:srgbClr val="000000"/>
              </a:solidFill>
              <a:latin typeface="Arial"/>
              <a:cs typeface="Arial"/>
            </a:rPr>
            <a:t> Corresponde à dívida pública consolidada menos as deduções, que compreendem o ativo disponível e os haveres financeiros, líquidos dos Restos a Pagar Processados.</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23</xdr:row>
      <xdr:rowOff>19050</xdr:rowOff>
    </xdr:from>
    <xdr:to>
      <xdr:col>12</xdr:col>
      <xdr:colOff>457200</xdr:colOff>
      <xdr:row>83</xdr:row>
      <xdr:rowOff>76199</xdr:rowOff>
    </xdr:to>
    <xdr:sp macro="" textlink="">
      <xdr:nvSpPr>
        <xdr:cNvPr id="1156" name="Rectangle 3"/>
        <xdr:cNvSpPr>
          <a:spLocks noChangeArrowheads="1"/>
        </xdr:cNvSpPr>
      </xdr:nvSpPr>
      <xdr:spPr bwMode="auto">
        <a:xfrm>
          <a:off x="247650" y="3943350"/>
          <a:ext cx="11449050" cy="977264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100" b="0" i="0" u="none" strike="noStrike" baseline="0">
              <a:solidFill>
                <a:srgbClr val="000000"/>
              </a:solidFill>
              <a:latin typeface="Calibri"/>
              <a:cs typeface="Calibri"/>
            </a:rPr>
            <a:t>O Demonstrativo de Metas Anuais objetiva estabelecer as metas para o triênio compreendendo o ano de vigência da LDO e os dois subsequentes, abrangendo a Receita e Despesa Total, Receitas Não Financeiras, Despesas Não Financeiras, Resultado Primário, Resultado Nominal e Dívida Pública, visando atender a disposição contida no art. 4º, § 1º da LRF.</a:t>
          </a:r>
        </a:p>
        <a:p>
          <a:pPr algn="l" rtl="0">
            <a:defRPr sz="1000"/>
          </a:pPr>
          <a:r>
            <a:rPr lang="pt-BR" sz="1100" b="0" i="0" u="none" strike="noStrike" baseline="0">
              <a:solidFill>
                <a:srgbClr val="000000"/>
              </a:solidFill>
              <a:latin typeface="Calibri"/>
              <a:cs typeface="Calibri"/>
            </a:rPr>
            <a:t>Para melhor entendimento, cabem aqui os seguintes conceitos:</a:t>
          </a:r>
        </a:p>
        <a:p>
          <a:pPr algn="l" rtl="0">
            <a:defRPr sz="1000"/>
          </a:pPr>
          <a:r>
            <a:rPr lang="pt-BR" sz="1100" b="0" i="0" u="none" strike="noStrike" baseline="0">
              <a:solidFill>
                <a:srgbClr val="000000"/>
              </a:solidFill>
              <a:latin typeface="Calibri"/>
              <a:cs typeface="Calibri"/>
            </a:rPr>
            <a:t>1 – as receitas primárias correspondem às receitas fiscais líquidas, resultantes do somatório das receitas correntes e de capital, excluídas as receitas de aplicações financeiras (juros de títulos de renda, remuneração de depósitos e outras receitas de valores mobiliários), operações de crédito, amortização de empréstimos e alienação de investimentos permenentes e temporários;</a:t>
          </a:r>
        </a:p>
        <a:p>
          <a:pPr algn="l" rtl="0">
            <a:defRPr sz="1000"/>
          </a:pPr>
          <a:r>
            <a:rPr lang="pt-BR" sz="1100" b="0" i="0" u="none" strike="noStrike" baseline="0">
              <a:solidFill>
                <a:srgbClr val="000000"/>
              </a:solidFill>
              <a:latin typeface="Calibri"/>
              <a:cs typeface="Calibri"/>
            </a:rPr>
            <a:t>2 – as despesas primárias correspondem ao total da despesa orçamentária deduzidas as despesas com juros e amortização da dívida, aquisição de títulos de capital integralizado e as despesas com concessão de empréstimos com retorno garantido. </a:t>
          </a:r>
        </a:p>
        <a:p>
          <a:pPr algn="l" rtl="0">
            <a:defRPr sz="1000"/>
          </a:pPr>
          <a:r>
            <a:rPr lang="pt-BR" sz="1100" b="0" i="0" u="none" strike="noStrike" baseline="0">
              <a:solidFill>
                <a:srgbClr val="000000"/>
              </a:solidFill>
              <a:latin typeface="Calibri"/>
              <a:cs typeface="Calibri"/>
            </a:rPr>
            <a:t>3 – o resultado primário ACIMA DA LINHA corresponde à diferença entre as receitas primárias e despesas primárias evidenciando o esforço fiscal do Município, ressaltando-se que, para fins de equilibrio formal entre os valores previstos, e de acordo com as instruções do Item 03.06.05.01 do Manual dos Demonstrativbos Fiscais, os valores projetados da Reserva de Contingência estão sendo somados às despesas primárias.</a:t>
          </a:r>
        </a:p>
        <a:p>
          <a:pPr algn="l" rtl="0">
            <a:defRPr sz="1000"/>
          </a:pPr>
          <a:r>
            <a:rPr lang="pt-BR" sz="1100" b="0" i="0" u="none" strike="noStrike" baseline="0">
              <a:solidFill>
                <a:srgbClr val="000000"/>
              </a:solidFill>
              <a:latin typeface="Calibri"/>
              <a:cs typeface="Calibri"/>
            </a:rPr>
            <a:t>4 – o resultado nominal calculado pelo critério ACIMA DA LINHA foi obtido a partir do resultado primário somado ao resultado da comperação entre  os juros ativos e passivos, representado a diferença entre o saldo previsto da dívida fiscal líquida em 31 de dezembro de determinado ano em relação ao apurado em 31 de dezembro do ano anterior; </a:t>
          </a:r>
        </a:p>
        <a:p>
          <a:pPr algn="l" rtl="0">
            <a:defRPr sz="1000"/>
          </a:pPr>
          <a:r>
            <a:rPr lang="pt-BR" sz="1100" b="0" i="0" u="none" strike="noStrike" baseline="0">
              <a:solidFill>
                <a:srgbClr val="000000"/>
              </a:solidFill>
              <a:latin typeface="Calibri"/>
              <a:cs typeface="Calibri"/>
            </a:rPr>
            <a:t>5 – a dívida pública consolidada é o montante apurado das obrigações financeiras do ente da Federação, inclusive as decorrentes de emissão de títulos, assumidas em virtude de leis, contratos, convênios ou tratados; as assumidas em virtude da realização de operações de crédito para amortização em prazo superior a doze meses ou que, embora de prazo inferior a doze meses, tenham constado como receitas no orçamento; dos precatórios judiciais emitidos a partir de 5 de maio de 2000 e não pagos durante a execução do orçamento em que houverem sido incluídos;</a:t>
          </a:r>
        </a:p>
        <a:p>
          <a:pPr algn="l" rtl="0">
            <a:defRPr sz="1000"/>
          </a:pPr>
          <a:r>
            <a:rPr lang="pt-BR" sz="1100" b="0" i="0" u="none" strike="noStrike" baseline="0">
              <a:solidFill>
                <a:srgbClr val="000000"/>
              </a:solidFill>
              <a:latin typeface="Calibri"/>
              <a:cs typeface="Calibri"/>
            </a:rPr>
            <a:t>6 – a dívida Consolidada Líquida – DCL - corresponde à dívida pública consolidada, deduzidos os valores que compreendem o ativo disponível e os haveres financeiros, líquidos dos Restos a Pagar Processados.</a:t>
          </a:r>
        </a:p>
        <a:p>
          <a:pPr algn="l" rtl="0">
            <a:defRPr sz="1000"/>
          </a:pPr>
          <a:r>
            <a:rPr lang="pt-BR" sz="1100" b="0" i="0" u="none" strike="noStrike" baseline="0">
              <a:solidFill>
                <a:srgbClr val="000000"/>
              </a:solidFill>
              <a:latin typeface="Calibri"/>
              <a:cs typeface="Calibri"/>
            </a:rPr>
            <a:t> </a:t>
          </a:r>
        </a:p>
        <a:p>
          <a:pPr algn="l" rtl="0">
            <a:defRPr sz="1000"/>
          </a:pPr>
          <a:r>
            <a:rPr lang="pt-BR" sz="1100" b="1" i="0" u="none" strike="noStrike" baseline="0">
              <a:solidFill>
                <a:srgbClr val="000000"/>
              </a:solidFill>
              <a:latin typeface="Calibri"/>
              <a:cs typeface="Calibri"/>
            </a:rPr>
            <a:t>Premissas e Metodologia UtilizadaS:</a:t>
          </a:r>
          <a:endParaRPr lang="pt-BR" sz="1100" b="0" i="0" u="none" strike="noStrike" baseline="0">
            <a:solidFill>
              <a:srgbClr val="000000"/>
            </a:solidFill>
            <a:latin typeface="Calibri"/>
            <a:cs typeface="Calibri"/>
          </a:endParaRPr>
        </a:p>
        <a:p>
          <a:pPr algn="l" rtl="0">
            <a:defRPr sz="1000"/>
          </a:pPr>
          <a:r>
            <a:rPr lang="pt-BR" sz="1100" b="1" i="0" u="none" strike="noStrike" baseline="0">
              <a:solidFill>
                <a:srgbClr val="000000"/>
              </a:solidFill>
              <a:latin typeface="Calibri"/>
              <a:cs typeface="Calibri"/>
            </a:rPr>
            <a:t>1 -</a:t>
          </a:r>
          <a:r>
            <a:rPr lang="pt-BR" sz="1100" b="0" i="0" u="none" strike="noStrike" baseline="0">
              <a:solidFill>
                <a:srgbClr val="000000"/>
              </a:solidFill>
              <a:latin typeface="Calibri"/>
              <a:cs typeface="Calibri"/>
            </a:rPr>
            <a:t> Os parâmetros macroeconômicos utilizados na elaboração das estimativas constantes no Anexo de Metas Fiscais são relacionados na </a:t>
          </a:r>
          <a:r>
            <a:rPr lang="pt-BR" sz="1100" b="1" i="0" u="none" strike="noStrike" baseline="0">
              <a:solidFill>
                <a:srgbClr val="000000"/>
              </a:solidFill>
              <a:latin typeface="Calibri"/>
              <a:cs typeface="Calibri"/>
            </a:rPr>
            <a:t>Tabela 01.</a:t>
          </a:r>
          <a:r>
            <a:rPr lang="pt-BR" sz="1100" b="0" i="0" u="none" strike="noStrike" baseline="0">
              <a:solidFill>
                <a:srgbClr val="000000"/>
              </a:solidFill>
              <a:latin typeface="Calibri"/>
              <a:cs typeface="Calibri"/>
            </a:rPr>
            <a:t> Os números estão apresentados de duas formas. Em moeda corrente e em valores constantes (sem inflação). Esses indicadores foram utilizados na composição da estimativa de receita que considerou a média de arrecadação, em cada fonte, tomando por base as receitas arrecadadas nos últimos três exercícios (2017, 2018 e 2019) e os valores reestimados para o exercício atual (2020), além das premissas consideradas como verdadeiras e relacionadas, por exemplo, ao índice de inflação, crescimento do PIB, atualização da planta de valores do IPTU, ampliação do perímetro urbano da cidade, políticas de combate à evasão e à sonegação fiscal, comportamento das receitas oriundas de transferências da União e do Estado, dentre outros.</a:t>
          </a:r>
        </a:p>
        <a:p>
          <a:pPr algn="l" rtl="0">
            <a:defRPr sz="1000"/>
          </a:pPr>
          <a:r>
            <a:rPr lang="pt-BR" sz="1100" b="1" i="0" u="none" strike="noStrike" baseline="0">
              <a:solidFill>
                <a:srgbClr val="000000"/>
              </a:solidFill>
              <a:latin typeface="Calibri"/>
              <a:cs typeface="Calibri"/>
            </a:rPr>
            <a:t>2 -</a:t>
          </a:r>
          <a:r>
            <a:rPr lang="pt-BR" sz="1100" b="0" i="0" u="none" strike="noStrike" baseline="0">
              <a:solidFill>
                <a:srgbClr val="000000"/>
              </a:solidFill>
              <a:latin typeface="Calibri"/>
              <a:cs typeface="Calibri"/>
            </a:rPr>
            <a:t> Em relação às despesas correntes, foram considerados os parâmetros de inflação, crescimento vegetativo e aumento real, quando cabível, das despesas de custeios.  Em relação aos investimentos, além da inflação, considerou-se a estimativa de crescimento real dessas despesas em nível que viabilize a sua expansão a fim de garantir, precipuamente, a conclusão dos projetos em andamento demonstrados no </a:t>
          </a:r>
          <a:r>
            <a:rPr lang="pt-BR" sz="1100" b="1" i="0" u="none" strike="noStrike" baseline="0">
              <a:solidFill>
                <a:srgbClr val="000000"/>
              </a:solidFill>
              <a:latin typeface="Calibri"/>
              <a:cs typeface="Calibri"/>
            </a:rPr>
            <a:t>Anexo IV.</a:t>
          </a:r>
          <a:r>
            <a:rPr lang="pt-BR" sz="1100" b="0" i="0" u="none" strike="noStrike" baseline="0">
              <a:solidFill>
                <a:srgbClr val="000000"/>
              </a:solidFill>
              <a:latin typeface="Calibri"/>
              <a:cs typeface="Calibri"/>
            </a:rPr>
            <a:t>  Asseguraram-se, ainda, os recursos para pagamento das obrigações decorrentes de juros e amortização da dívida pública.</a:t>
          </a:r>
        </a:p>
        <a:p>
          <a:pPr algn="l" rtl="0">
            <a:defRPr sz="1000"/>
          </a:pPr>
          <a:r>
            <a:rPr lang="pt-BR" sz="1100" b="1" i="0" u="none" strike="noStrike" baseline="0">
              <a:solidFill>
                <a:srgbClr val="000000"/>
              </a:solidFill>
              <a:latin typeface="Calibri"/>
              <a:cs typeface="Calibri"/>
            </a:rPr>
            <a:t>3 –</a:t>
          </a:r>
          <a:r>
            <a:rPr lang="pt-BR" sz="1100" b="0" i="0" u="none" strike="noStrike" baseline="0">
              <a:solidFill>
                <a:srgbClr val="000000"/>
              </a:solidFill>
              <a:latin typeface="Calibri"/>
              <a:cs typeface="Calibri"/>
            </a:rPr>
            <a:t> No tocante às despesas com pessoal, em específico, foi considerado o provável efeito da revisão geral anual prevista na Constituição da República, o crescimento vegetativo da folha salarial e eventual aumento acima dos níveis inflacionários. As </a:t>
          </a:r>
          <a:r>
            <a:rPr lang="pt-BR" sz="1100" b="1" i="0" u="none" strike="noStrike" baseline="0">
              <a:solidFill>
                <a:srgbClr val="000000"/>
              </a:solidFill>
              <a:latin typeface="Calibri"/>
              <a:cs typeface="Calibri"/>
            </a:rPr>
            <a:t>Tabelas  03 e 04 </a:t>
          </a:r>
          <a:r>
            <a:rPr lang="pt-BR" sz="1100" b="0" i="0" u="none" strike="noStrike" baseline="0">
              <a:solidFill>
                <a:srgbClr val="000000"/>
              </a:solidFill>
              <a:latin typeface="Calibri"/>
              <a:cs typeface="Calibri"/>
            </a:rPr>
            <a:t>demonstram, respectivamente, as projeções para a Receita Corrente Líquida e Limites para os  Gastos com Pessoal dos Poderes Executivo e Legislativo.</a:t>
          </a:r>
        </a:p>
        <a:p>
          <a:pPr algn="l" rtl="0">
            <a:defRPr sz="1000"/>
          </a:pPr>
          <a:r>
            <a:rPr lang="pt-BR" sz="1100" b="1" i="0" u="none" strike="noStrike" baseline="0">
              <a:solidFill>
                <a:srgbClr val="000000"/>
              </a:solidFill>
              <a:latin typeface="Calibri"/>
              <a:cs typeface="Calibri"/>
            </a:rPr>
            <a:t>4 -</a:t>
          </a:r>
          <a:r>
            <a:rPr lang="pt-BR" sz="1100" b="0" i="0" u="none" strike="noStrike" baseline="0">
              <a:solidFill>
                <a:srgbClr val="000000"/>
              </a:solidFill>
              <a:latin typeface="Calibri"/>
              <a:cs typeface="Calibri"/>
            </a:rPr>
            <a:t> Considera-se o PIB e o IPCA como as principais variáveis para explicar o crescimento nominal das receitas, visto que boa parte das receitas tributárias e não tributárias, bem como as transferências constitucionais e legais acompanham o ritmo das atividades econômicas de âmbito nacional. Assim, para os exercícios de 2021, 2022 e 2023, considerou-se um crescimento do Produto Interno Bruto nacional de           %,           % e         % e das taxas de inflação (IPCA), de         %,         % e                     %, respectivamente, cujas projeções decorrem do sistema de expectativa de mercado, segundo informações do sítio do Banco Central do Brasil, verificadas em                  ___/___/2020.</a:t>
          </a:r>
        </a:p>
        <a:p>
          <a:pPr algn="l" rtl="0">
            <a:defRPr sz="1000"/>
          </a:pPr>
          <a:r>
            <a:rPr lang="pt-BR" sz="1100" b="1" i="0" u="none" strike="noStrike" baseline="0">
              <a:solidFill>
                <a:srgbClr val="000000"/>
              </a:solidFill>
              <a:latin typeface="Calibri"/>
              <a:cs typeface="Calibri"/>
            </a:rPr>
            <a:t>5 -</a:t>
          </a:r>
          <a:r>
            <a:rPr lang="pt-BR" sz="1100" b="0" i="0" u="none" strike="noStrike" baseline="0">
              <a:solidFill>
                <a:srgbClr val="000000"/>
              </a:solidFill>
              <a:latin typeface="Calibri"/>
              <a:cs typeface="Calibri"/>
            </a:rPr>
            <a:t> Outro ponto importante a ser destacado é que a receita do Município, conforme estabelece o § 3º, do art. 1º da Lei Complementar nº 101/00, compreende as receitas de todos os órgãos da Administração Pública Municipal, inclusive as receitas intraorçamentárias.</a:t>
          </a:r>
        </a:p>
        <a:p>
          <a:pPr algn="l" rtl="0">
            <a:defRPr sz="1000"/>
          </a:pPr>
          <a:r>
            <a:rPr lang="pt-BR" sz="1100" b="1" i="0" u="none" strike="noStrike" baseline="0">
              <a:solidFill>
                <a:srgbClr val="000000"/>
              </a:solidFill>
              <a:latin typeface="Calibri"/>
              <a:cs typeface="Calibri"/>
            </a:rPr>
            <a:t>6 -</a:t>
          </a:r>
          <a:r>
            <a:rPr lang="pt-BR" sz="1100" b="0" i="0" u="none" strike="noStrike" baseline="0">
              <a:solidFill>
                <a:srgbClr val="000000"/>
              </a:solidFill>
              <a:latin typeface="Calibri"/>
              <a:cs typeface="Calibri"/>
            </a:rPr>
            <a:t> Em relação ao cálculo do Resultado Primário e do Resultado Nominal, considerou a metodologia estabelecida na Portaria STN nº 286/2019 e suas alterações. Os resultados primários previstos para os três exercícios são considerados suficientes para manutenção do equilíbrio fiscal. Cabe ponderar que, nos termos do art. 2º da LDO, o resultado primário poderá ser revisto por ocasião da elaboração da Lei Orçamentária Anual ou durante o exercício de 2021. O resultado nominal reflete a variação do endividamento fiscal líquido entre as datas referidas.  A memória de cálculo do Resultao Primário e Nominal pelo critério acima da linha está especificada </a:t>
          </a:r>
          <a:r>
            <a:rPr lang="pt-BR" sz="1100" b="1" i="0" u="none" strike="noStrike" baseline="0">
              <a:solidFill>
                <a:srgbClr val="000000"/>
              </a:solidFill>
              <a:latin typeface="Calibri"/>
              <a:cs typeface="Calibri"/>
            </a:rPr>
            <a:t>na Tabela 06.</a:t>
          </a:r>
        </a:p>
        <a:p>
          <a:pPr algn="l" rtl="0">
            <a:defRPr sz="1000"/>
          </a:pPr>
          <a:r>
            <a:rPr lang="pt-BR" sz="1100" b="1" i="0" u="none" strike="noStrike" baseline="0">
              <a:solidFill>
                <a:srgbClr val="000000"/>
              </a:solidFill>
              <a:latin typeface="Calibri"/>
              <a:cs typeface="Calibri"/>
            </a:rPr>
            <a:t>7 -</a:t>
          </a:r>
          <a:r>
            <a:rPr lang="pt-BR" sz="1100" b="0" i="0" u="none" strike="noStrike" baseline="0">
              <a:solidFill>
                <a:srgbClr val="000000"/>
              </a:solidFill>
              <a:latin typeface="Calibri"/>
              <a:cs typeface="Calibri"/>
            </a:rPr>
            <a:t> Na estimativa do montante da dívida consolidada para 2021, 2022 e 2023, utilizou-se, como parâmetros a previsão da média anual para a taxa de juros SELIC,  de ____%, ____% e ____%, segundo informações do sítio do Banco Central do Brasil, verificadas em  ___/____/2020.  </a:t>
          </a:r>
        </a:p>
        <a:p>
          <a:pPr algn="l" rtl="0">
            <a:defRPr sz="1000"/>
          </a:pPr>
          <a:r>
            <a:rPr lang="pt-BR" sz="1100" b="1" i="0" u="none" strike="noStrike" baseline="0">
              <a:solidFill>
                <a:srgbClr val="000000"/>
              </a:solidFill>
              <a:latin typeface="Calibri"/>
              <a:cs typeface="Calibri"/>
            </a:rPr>
            <a:t>8 -</a:t>
          </a:r>
          <a:r>
            <a:rPr lang="pt-BR" sz="1100" b="0" i="0" u="none" strike="noStrike" baseline="0">
              <a:solidFill>
                <a:srgbClr val="000000"/>
              </a:solidFill>
              <a:latin typeface="Calibri"/>
              <a:cs typeface="Calibri"/>
            </a:rPr>
            <a:t> Já na apuração do montante da dívida líquida, os valores das Disponibilidades Financeiras foram calculados levando-se em consideração a estimativa da posição em 31/12/2020, projetando-se os valores futuros com base nos percentuais médios dos valores realizados no ano anterior.</a:t>
          </a:r>
        </a:p>
        <a:p>
          <a:pPr algn="l" rtl="0">
            <a:lnSpc>
              <a:spcPts val="1200"/>
            </a:lnSpc>
            <a:defRPr sz="1000"/>
          </a:pPr>
          <a:r>
            <a:rPr lang="pt-BR" sz="1100" b="1" i="0" u="none" strike="noStrike" baseline="0">
              <a:solidFill>
                <a:srgbClr val="000000"/>
              </a:solidFill>
              <a:latin typeface="Calibri"/>
              <a:cs typeface="Calibri"/>
            </a:rPr>
            <a:t>9 -</a:t>
          </a:r>
          <a:r>
            <a:rPr lang="pt-BR" sz="1100" b="0" i="0" u="none" strike="noStrike" baseline="0">
              <a:solidFill>
                <a:srgbClr val="000000"/>
              </a:solidFill>
              <a:latin typeface="Calibri"/>
              <a:cs typeface="Calibri"/>
            </a:rPr>
            <a:t> Isso posto, podemos elencar, a partir da leitura das projeções estabelecidas para o ano de referência da LDO, os números mais representativos no contexto das projeções:</a:t>
          </a:r>
        </a:p>
        <a:p>
          <a:pPr algn="l" rtl="0">
            <a:lnSpc>
              <a:spcPts val="1200"/>
            </a:lnSpc>
            <a:defRPr sz="1000"/>
          </a:pPr>
          <a:r>
            <a:rPr lang="pt-BR" sz="1100" b="1" i="0" u="none" strike="noStrike" baseline="0">
              <a:solidFill>
                <a:srgbClr val="000000"/>
              </a:solidFill>
              <a:latin typeface="Calibri"/>
              <a:cs typeface="Calibri"/>
            </a:rPr>
            <a:t>9.1 -</a:t>
          </a:r>
          <a:r>
            <a:rPr lang="pt-BR" sz="1100" b="0" i="0" u="none" strike="noStrike" baseline="0">
              <a:solidFill>
                <a:srgbClr val="000000"/>
              </a:solidFill>
              <a:latin typeface="Calibri"/>
              <a:cs typeface="Calibri"/>
            </a:rPr>
            <a:t> A receita total estimada para o exercício de 2021, consideradas todas as fontes de recursos é de R$ ____________, a preços correntes que, deduzidas das receitas financeiras, representadas pelos Rendimentos das Aplicações Financeiras (R$___________), das resultantes de Operações de Crédito (R$_____________), das Alienações de Investimentos (R$___________) e das resultantes de Amortização de Empréstimos Concedidos (R$________________), resultam numa Receita Primária de R$ ______________. </a:t>
          </a:r>
        </a:p>
        <a:p>
          <a:pPr algn="l" rtl="0">
            <a:defRPr sz="1000"/>
          </a:pPr>
          <a:r>
            <a:rPr lang="pt-BR" sz="1100" b="1" i="0" u="none" strike="noStrike" baseline="0">
              <a:solidFill>
                <a:srgbClr val="000000"/>
              </a:solidFill>
              <a:latin typeface="Calibri"/>
              <a:cs typeface="Calibri"/>
            </a:rPr>
            <a:t>9.2 -</a:t>
          </a:r>
          <a:r>
            <a:rPr lang="pt-BR" sz="1100" b="0" i="0" u="none" strike="noStrike" baseline="0">
              <a:solidFill>
                <a:srgbClr val="000000"/>
              </a:solidFill>
              <a:latin typeface="Calibri"/>
              <a:cs typeface="Calibri"/>
            </a:rPr>
            <a:t> As despesas do Município foram programadas segundo o comportamento previsto da receita, sendo que o maior objetivo é manter, ou ainda, ampliar a capacidade própria de investimentos, sem comprometer o equilíbrio financeiro. Assim, consideradas todas as fontes de recursos, a despesa total está prevista em R$ _________. Deduzindo-se as despesas financeiras com juros e encargos da dívida, estimadas em R$ ________, mais as despesas com Concessão de Empréstimos e Financiamentos, no valor de R$ ________ e a Amortização da Dívida Publica, estimada em R$ ____________, tem-se que as despesas primárias para 2021 foram previstas em R$ ______________.  </a:t>
          </a:r>
          <a:r>
            <a:rPr lang="pt-BR" sz="1100" b="1" i="0" u="none" strike="noStrike" baseline="0">
              <a:solidFill>
                <a:srgbClr val="000000"/>
              </a:solidFill>
              <a:latin typeface="Calibri"/>
              <a:cs typeface="Calibri"/>
            </a:rPr>
            <a:t>A tabela 02 </a:t>
          </a:r>
          <a:r>
            <a:rPr lang="pt-BR" sz="1100" b="0" i="0" u="none" strike="noStrike" baseline="0">
              <a:solidFill>
                <a:srgbClr val="000000"/>
              </a:solidFill>
              <a:latin typeface="Calibri"/>
              <a:cs typeface="Calibri"/>
            </a:rPr>
            <a:t>evidencia o detalhamento das projeções da receita e despesa.</a:t>
          </a:r>
        </a:p>
        <a:p>
          <a:pPr algn="l" rtl="0">
            <a:lnSpc>
              <a:spcPts val="1200"/>
            </a:lnSpc>
            <a:defRPr sz="1000"/>
          </a:pPr>
          <a:r>
            <a:rPr lang="pt-BR" sz="1100" b="1" i="0" u="none" strike="noStrike" baseline="0">
              <a:solidFill>
                <a:srgbClr val="000000"/>
              </a:solidFill>
              <a:latin typeface="Calibri"/>
              <a:cs typeface="Calibri"/>
            </a:rPr>
            <a:t>9.3 -</a:t>
          </a:r>
          <a:r>
            <a:rPr lang="pt-BR" sz="1100" b="0" i="0" u="none" strike="noStrike" baseline="0">
              <a:solidFill>
                <a:srgbClr val="000000"/>
              </a:solidFill>
              <a:latin typeface="Calibri"/>
              <a:cs typeface="Calibri"/>
            </a:rPr>
            <a:t> Cotejando-se o valor previsto para as receitas e despesas primárias em valores correntes, chega-se à meta de resultado primário de 2021 que foi inicialmente prevista em R$ ______________ a qual entendemos como necessária e suficiente para preservar o equilíbrio nas contas públicas. No entanto, ressaltamos que, a depender do comportamento das variáveis macroeconômicas, ou na hipótese de frustração de arrecadação, a meta poderá ser alterada, conforme expressa previsão do art. 2º da LDO. </a:t>
          </a:r>
        </a:p>
        <a:p>
          <a:pPr algn="l" rtl="0">
            <a:lnSpc>
              <a:spcPts val="1100"/>
            </a:lnSpc>
            <a:defRPr sz="1000"/>
          </a:pPr>
          <a:r>
            <a:rPr lang="pt-BR" sz="1100" b="1" i="0" u="none" strike="noStrike" baseline="0">
              <a:solidFill>
                <a:srgbClr val="000000"/>
              </a:solidFill>
              <a:latin typeface="Calibri"/>
              <a:cs typeface="Calibri"/>
            </a:rPr>
            <a:t>10 -</a:t>
          </a:r>
          <a:r>
            <a:rPr lang="pt-BR" sz="1100" b="0" i="0" u="none" strike="noStrike" baseline="0">
              <a:solidFill>
                <a:srgbClr val="000000"/>
              </a:solidFill>
              <a:latin typeface="Calibri"/>
              <a:cs typeface="Calibri"/>
            </a:rPr>
            <a:t> Em relação ao estoque da dívida, esse corresponde à posição em dezembro de cada exercício, considerando a previsão das amortizações e das liberações a serem realizadas no respectivo período, estando os valores evidenciados na </a:t>
          </a:r>
          <a:r>
            <a:rPr lang="pt-BR" sz="1100" b="1" i="0" u="none" strike="noStrike" baseline="0">
              <a:solidFill>
                <a:srgbClr val="000000"/>
              </a:solidFill>
              <a:latin typeface="Calibri"/>
              <a:cs typeface="Calibri"/>
            </a:rPr>
            <a:t>Tabela 05.</a:t>
          </a:r>
          <a:endParaRPr lang="pt-BR" sz="1100" b="0" i="0" u="none" strike="noStrike" baseline="0">
            <a:solidFill>
              <a:srgbClr val="000000"/>
            </a:solidFill>
            <a:latin typeface="Calibri"/>
            <a:cs typeface="Calibri"/>
          </a:endParaRPr>
        </a:p>
        <a:p>
          <a:pPr algn="l" rtl="0">
            <a:lnSpc>
              <a:spcPts val="1200"/>
            </a:lnSpc>
            <a:defRPr sz="1000"/>
          </a:pPr>
          <a:r>
            <a:rPr lang="pt-BR" sz="1100" b="0" i="0" u="none" strike="noStrike" baseline="0">
              <a:solidFill>
                <a:srgbClr val="000000"/>
              </a:solidFill>
              <a:latin typeface="Calibri"/>
              <a:cs typeface="Calibri"/>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17</xdr:row>
      <xdr:rowOff>152400</xdr:rowOff>
    </xdr:from>
    <xdr:to>
      <xdr:col>9</xdr:col>
      <xdr:colOff>409575</xdr:colOff>
      <xdr:row>21</xdr:row>
      <xdr:rowOff>148167</xdr:rowOff>
    </xdr:to>
    <xdr:sp macro="" textlink="">
      <xdr:nvSpPr>
        <xdr:cNvPr id="5121" name="Rectangle 1"/>
        <xdr:cNvSpPr>
          <a:spLocks noChangeArrowheads="1"/>
        </xdr:cNvSpPr>
      </xdr:nvSpPr>
      <xdr:spPr bwMode="auto">
        <a:xfrm>
          <a:off x="200025" y="3962400"/>
          <a:ext cx="8909050" cy="72601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endParaRPr lang="pt-BR" sz="1000" b="0" i="0" u="none" strike="noStrike" baseline="0">
            <a:solidFill>
              <a:srgbClr val="000000"/>
            </a:solidFill>
            <a:latin typeface="Arial"/>
            <a:cs typeface="Arial"/>
          </a:endParaRPr>
        </a:p>
        <a:p>
          <a:pPr algn="l" rtl="0">
            <a:lnSpc>
              <a:spcPts val="1000"/>
            </a:lnSpc>
            <a:defRPr sz="1000"/>
          </a:pPr>
          <a:r>
            <a:rPr lang="pt-BR" sz="1100" b="0" i="0" u="none" strike="noStrike" baseline="0">
              <a:solidFill>
                <a:srgbClr val="000000"/>
              </a:solidFill>
              <a:latin typeface="Arial"/>
              <a:cs typeface="Arial"/>
            </a:rPr>
            <a:t>Este demonstrativo foi elaborado pelo Poder Executivo Municipal para fins de dar maior transparência à meta de Resultado Primário, possibilitando o acompanhamento individualizado do resultado primário do Tesouro Municipal e do  Regime Próprio de Previdência, bem como auxiliar na avaliação do cumprimento das metas fiscais. A metodologia e os conceitos são idênticos aos utilizados para a elaboração do anexo de metas fiscais  (consolidado).</a:t>
          </a:r>
        </a:p>
        <a:p>
          <a:pPr algn="l" rtl="0">
            <a:lnSpc>
              <a:spcPts val="1000"/>
            </a:lnSpc>
            <a:defRPr sz="1000"/>
          </a:pPr>
          <a:endParaRPr lang="pt-BR" sz="1000" b="0" i="0" u="none" strike="noStrike" baseline="0">
            <a:solidFill>
              <a:srgbClr val="000000"/>
            </a:solidFill>
            <a:latin typeface="Arial"/>
            <a:cs typeface="Arial"/>
          </a:endParaRPr>
        </a:p>
        <a:p>
          <a:pPr algn="l" rtl="0">
            <a:lnSpc>
              <a:spcPts val="1000"/>
            </a:lnSpc>
            <a:defRPr sz="1000"/>
          </a:pPr>
          <a:endParaRPr lang="pt-BR" sz="1000" b="0" i="0" u="none" strike="noStrike" baseline="0">
            <a:solidFill>
              <a:srgbClr val="000000"/>
            </a:solidFill>
            <a:latin typeface="Arial"/>
            <a:cs typeface="Arial"/>
          </a:endParaRPr>
        </a:p>
        <a:p>
          <a:pPr algn="l" rtl="0">
            <a:lnSpc>
              <a:spcPts val="900"/>
            </a:lnSpc>
            <a:defRPr sz="1000"/>
          </a:pPr>
          <a:endParaRPr lang="pt-BR" sz="1000" b="0" i="0" u="none" strike="noStrike" baseline="0">
            <a:solidFill>
              <a:srgbClr val="000000"/>
            </a:solidFill>
            <a:latin typeface="Arial"/>
            <a:cs typeface="Arial"/>
          </a:endParaRPr>
        </a:p>
        <a:p>
          <a:pPr algn="l" rtl="0">
            <a:lnSpc>
              <a:spcPts val="1000"/>
            </a:lnSpc>
            <a:defRPr sz="1000"/>
          </a:pPr>
          <a:endParaRPr lang="pt-BR" sz="1000" b="0" i="0" u="none" strike="noStrike" baseline="0">
            <a:solidFill>
              <a:srgbClr val="000000"/>
            </a:solidFill>
            <a:latin typeface="Arial"/>
            <a:cs typeface="Arial"/>
          </a:endParaRPr>
        </a:p>
        <a:p>
          <a:pPr algn="l" rtl="0">
            <a:lnSpc>
              <a:spcPts val="900"/>
            </a:lnSpc>
            <a:defRPr sz="1000"/>
          </a:pPr>
          <a:endParaRPr lang="pt-BR"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19</xdr:row>
      <xdr:rowOff>152401</xdr:rowOff>
    </xdr:from>
    <xdr:to>
      <xdr:col>9</xdr:col>
      <xdr:colOff>0</xdr:colOff>
      <xdr:row>50</xdr:row>
      <xdr:rowOff>28576</xdr:rowOff>
    </xdr:to>
    <xdr:sp macro="" textlink="">
      <xdr:nvSpPr>
        <xdr:cNvPr id="2178" name="Rectangle 1"/>
        <xdr:cNvSpPr>
          <a:spLocks noChangeArrowheads="1"/>
        </xdr:cNvSpPr>
      </xdr:nvSpPr>
      <xdr:spPr bwMode="auto">
        <a:xfrm>
          <a:off x="85725" y="3895726"/>
          <a:ext cx="8105775" cy="48958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100" b="0" i="0" u="none" strike="noStrike" baseline="0">
              <a:solidFill>
                <a:srgbClr val="000000"/>
              </a:solidFill>
              <a:latin typeface="Calibri"/>
              <a:cs typeface="Calibri"/>
            </a:rPr>
            <a:t>O objetivo deste demonstrativo é estabelecer uma comparação entre as metas fixadas e o resultado obtido no exercício anterior ao da edição da LDO (2018), incluindo análise dos fatores determinantes para o alcance ou não dos valores estabelecidos como metas, visando a atender o disposto no art. 4º, § 2º, inciso I da LRF.</a:t>
          </a:r>
        </a:p>
        <a:p>
          <a:pPr algn="l" rtl="0">
            <a:defRPr sz="1000"/>
          </a:pPr>
          <a:r>
            <a:rPr lang="pt-BR" sz="1100" b="0" i="0" u="none" strike="noStrike" baseline="0">
              <a:solidFill>
                <a:srgbClr val="000000"/>
              </a:solidFill>
              <a:latin typeface="Calibri"/>
              <a:cs typeface="Calibri"/>
            </a:rPr>
            <a:t> </a:t>
          </a:r>
        </a:p>
        <a:p>
          <a:pPr algn="l" rtl="0">
            <a:defRPr sz="1000"/>
          </a:pPr>
          <a:r>
            <a:rPr lang="pt-BR" sz="1100" b="0" i="0" u="none" strike="noStrike" baseline="0">
              <a:solidFill>
                <a:srgbClr val="000000"/>
              </a:solidFill>
              <a:latin typeface="Calibri"/>
              <a:cs typeface="Calibri"/>
            </a:rPr>
            <a:t>Assim, conforme demonstrado em audiência pública de avaliação das metas fiscais relativas ao terceiro quadrimestre do exercício financeiro de 2019 (art. 9º, § 4º da LRF), o resultado primário, principal indicador de sustentabilidade fiscal do setor público, ficou em R$ ________________, valor______% &lt;&lt; superior / inferior &gt;&gt; à meta estabelecida, que era de R$ _______________. O desempenho verificado demonstra que o ingresso das receitas primárias (não financeiras) &lt;&lt; foi / não foi &gt;&gt; capaz de suportar o total das despesas primárias (não financeiras) do exercício.</a:t>
          </a:r>
        </a:p>
        <a:p>
          <a:pPr algn="l" rtl="0">
            <a:defRPr sz="1000"/>
          </a:pPr>
          <a:r>
            <a:rPr lang="pt-BR" sz="1100" b="0" i="0" u="none" strike="noStrike" baseline="0">
              <a:solidFill>
                <a:srgbClr val="000000"/>
              </a:solidFill>
              <a:latin typeface="Calibri"/>
              <a:cs typeface="Calibri"/>
            </a:rPr>
            <a:t> </a:t>
          </a:r>
        </a:p>
        <a:p>
          <a:pPr algn="l" rtl="0">
            <a:lnSpc>
              <a:spcPts val="1200"/>
            </a:lnSpc>
            <a:defRPr sz="1000"/>
          </a:pPr>
          <a:r>
            <a:rPr lang="pt-BR" sz="1100" b="0" i="0" u="none" strike="noStrike" baseline="0">
              <a:solidFill>
                <a:srgbClr val="000000"/>
              </a:solidFill>
              <a:latin typeface="Calibri"/>
              <a:cs typeface="Calibri"/>
            </a:rPr>
            <a:t>As receitas não financeiras totalizaram R$ ______________, &lt;&lt; superando / frustrando &gt;&gt; em _____% a projeção para o período de R$ _____________. As despesas não financeiras atingiram R$ _______________,  estabelecendo-se  _______%  &lt;&lt; acima / abaixo &gt;&gt;  da previsão orçamentária. Não obstante a sua &lt;&lt; expansão / retração &gt;&gt;, corresponderam a ________ % do total das receitas primárias &lt;&lt; comprometendo /  não comprometendo &gt;&gt; , dessa forma, a obtenção do superávit primário.</a:t>
          </a:r>
        </a:p>
        <a:p>
          <a:pPr algn="l" rtl="0">
            <a:defRPr sz="1000"/>
          </a:pPr>
          <a:r>
            <a:rPr lang="pt-BR" sz="1100" b="0" i="0" u="none" strike="noStrike" baseline="0">
              <a:solidFill>
                <a:srgbClr val="000000"/>
              </a:solidFill>
              <a:latin typeface="Calibri"/>
              <a:cs typeface="Calibri"/>
            </a:rPr>
            <a:t> </a:t>
          </a:r>
        </a:p>
        <a:p>
          <a:pPr algn="l" rtl="0">
            <a:defRPr sz="1000"/>
          </a:pPr>
          <a:r>
            <a:rPr lang="pt-BR" sz="1100" b="0" i="0" u="none" strike="noStrike" baseline="0">
              <a:solidFill>
                <a:srgbClr val="000000"/>
              </a:solidFill>
              <a:latin typeface="Calibri"/>
              <a:cs typeface="Calibri"/>
            </a:rPr>
            <a:t>Em parte, esse resultado é em decorrência do desempenho &lt;&lt; favorável / desfavorável &gt;&gt; apresentado pela receita, tendo sido fortemente condicionado pelo comportamento das receitas correntes, que apresentaram um &lt;&lt; incremento / déficit &gt;&gt; de ______% em relação ao valor consignado no orçamento. Destaca-se no exercício de 2019 o desempenho dos grupos de receita tributária, patrimonial e de transferências correntes, que &lt;&lt; superaram / frustraram &gt;&gt; a expectativa, respectivamente, em _____%,  ______% e  ________. </a:t>
          </a:r>
        </a:p>
        <a:p>
          <a:pPr algn="l" rtl="0">
            <a:lnSpc>
              <a:spcPts val="1200"/>
            </a:lnSpc>
            <a:defRPr sz="1000"/>
          </a:pPr>
          <a:r>
            <a:rPr lang="pt-BR" sz="1100" b="0" i="0" u="none" strike="noStrike" baseline="0">
              <a:solidFill>
                <a:srgbClr val="000000"/>
              </a:solidFill>
              <a:latin typeface="Calibri"/>
              <a:cs typeface="Calibri"/>
            </a:rPr>
            <a:t> </a:t>
          </a:r>
        </a:p>
        <a:p>
          <a:pPr algn="l" rtl="0">
            <a:lnSpc>
              <a:spcPts val="1200"/>
            </a:lnSpc>
            <a:defRPr sz="1000"/>
          </a:pPr>
          <a:r>
            <a:rPr lang="pt-BR" sz="1100" b="0" i="0" u="none" strike="noStrike" baseline="0">
              <a:solidFill>
                <a:srgbClr val="000000"/>
              </a:solidFill>
              <a:latin typeface="Calibri"/>
              <a:cs typeface="Calibri"/>
            </a:rPr>
            <a:t>A dívida consolidada totalizou R$ ____________, valor _______% &lt;&lt; inferior / superior &gt;&gt; ao saldo de R$ ______________ estimado para o exercício. Tal comportamento é reflexo do &lt;&lt; aumento / diminuição &gt;&gt; dos desembolsos da amortização da dívida que totalizou em 2019 R$  ____________, valor ______% &lt;&lt; maior  / menor &gt;&gt; que a projeção consignada na Lei do Orçamento de R$ ___________. </a:t>
          </a:r>
        </a:p>
        <a:p>
          <a:pPr algn="l" rtl="0">
            <a:lnSpc>
              <a:spcPts val="1200"/>
            </a:lnSpc>
            <a:defRPr sz="1000"/>
          </a:pPr>
          <a:r>
            <a:rPr lang="pt-BR" sz="1100" b="0" i="0" u="none" strike="noStrike" baseline="0">
              <a:solidFill>
                <a:srgbClr val="000000"/>
              </a:solidFill>
              <a:latin typeface="Calibri"/>
              <a:cs typeface="Calibri"/>
            </a:rPr>
            <a:t> </a:t>
          </a:r>
        </a:p>
        <a:p>
          <a:pPr algn="l" rtl="0">
            <a:lnSpc>
              <a:spcPts val="1200"/>
            </a:lnSpc>
            <a:defRPr sz="1000"/>
          </a:pPr>
          <a:r>
            <a:rPr lang="pt-BR" sz="1100" b="0" i="0" u="none" strike="noStrike" baseline="0">
              <a:solidFill>
                <a:srgbClr val="000000"/>
              </a:solidFill>
              <a:latin typeface="Calibri"/>
              <a:cs typeface="Calibri"/>
            </a:rPr>
            <a:t>No anexo de metas fiscais, que acompanhou a LDO para 2019, estipulou-se o montante da dívida fiscal líquida em R$ ___________. Contudo, os resultados efetivamente apurados e especificados no Relatório Resumido de Execução Orçamentária, e avaliados ao final daquele exercício apontam que o estoque da dívida, atualizado em dezembro daquele ano era de R$ ____________ que, comparado com o montante apurado ao final de 2018, apresentou um &lt;&lt; acréscimo&gt;&gt;  &lt;&lt;decréscimo&gt;&gt; de R$ ______________, valor este, que, de acordo com os conceitos estabelecidos no Manual dos Demonstrativos Fiscais, representa o Resultado Nominal pelo criterio Abaixo da Linha.</a:t>
          </a:r>
          <a:endParaRPr lang="pt-BR" sz="10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32</xdr:row>
      <xdr:rowOff>19050</xdr:rowOff>
    </xdr:from>
    <xdr:to>
      <xdr:col>11</xdr:col>
      <xdr:colOff>304800</xdr:colOff>
      <xdr:row>41</xdr:row>
      <xdr:rowOff>19050</xdr:rowOff>
    </xdr:to>
    <xdr:sp macro="" textlink="">
      <xdr:nvSpPr>
        <xdr:cNvPr id="10241" name="Rectangle 1"/>
        <xdr:cNvSpPr>
          <a:spLocks noChangeArrowheads="1"/>
        </xdr:cNvSpPr>
      </xdr:nvSpPr>
      <xdr:spPr bwMode="auto">
        <a:xfrm>
          <a:off x="266700" y="5429250"/>
          <a:ext cx="10448925" cy="1457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000" b="0" i="0" u="none" strike="noStrike" baseline="0">
              <a:solidFill>
                <a:srgbClr val="000000"/>
              </a:solidFill>
              <a:latin typeface="Arial"/>
              <a:cs typeface="Arial"/>
            </a:rPr>
            <a:t>Este demonstrativo tem por objetivo avaliar as metas previstas para o exercício da LDO (2021), em comparação com as estabelecidas para os três exercícios anteriores  (2018, 2019 e 2020), bem como para os dois seguintes (2022 e 2023), referentes à Receita Total, Receitas Não Financeiras, Despesas Não Financeiras, Resultado Primário, Resultado Nominal, Dívida Pública Consolidada e Dívida Consolidada Líquida, cumprindo, assim,  a disposição contida no art. 4º, § 2º, inciso II, da LRF.</a:t>
          </a:r>
        </a:p>
        <a:p>
          <a:pPr algn="l" rtl="0">
            <a:defRPr sz="1000"/>
          </a:pP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Os valores relativos às previsões de Receitas, Despesas e Resultado Primário de 2018, 2019 e 2020 foram atualizados pelas respectivas Leis Orçamentárias Anuais. Já os valores da previsão do Resultado Nominal, Dívida Consolidada e Dívida Consolidada Líquida, foram extraídos dos anexos de metas fiscais das respectivas LDO.</a:t>
          </a:r>
        </a:p>
        <a:p>
          <a:pPr algn="l" rtl="0">
            <a:defRPr sz="1000"/>
          </a:pP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Já em relação às previsões para os exercícios de 2021, 2022 e 2023, os valores, a metodologia, as premissas utilizadas e a respectiva memória de cálculo são as mesmas utilizadas para o estabelecimento das metas explicitadas no Demonstrativo 1 - de Metas Anuais, evidenciando assim a sua consistência.</a:t>
          </a:r>
        </a:p>
        <a:p>
          <a:pPr algn="l" rtl="0">
            <a:defRPr sz="1000"/>
          </a:pPr>
          <a:endParaRPr lang="pt-BR" sz="10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285749</xdr:colOff>
      <xdr:row>27</xdr:row>
      <xdr:rowOff>95250</xdr:rowOff>
    </xdr:from>
    <xdr:to>
      <xdr:col>5</xdr:col>
      <xdr:colOff>1162049</xdr:colOff>
      <xdr:row>61</xdr:row>
      <xdr:rowOff>47625</xdr:rowOff>
    </xdr:to>
    <xdr:sp macro="" textlink="">
      <xdr:nvSpPr>
        <xdr:cNvPr id="3073" name="Rectangle 1"/>
        <xdr:cNvSpPr>
          <a:spLocks noChangeArrowheads="1"/>
        </xdr:cNvSpPr>
      </xdr:nvSpPr>
      <xdr:spPr bwMode="auto">
        <a:xfrm>
          <a:off x="285749" y="6067425"/>
          <a:ext cx="6067425" cy="5457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pt-BR" sz="1100">
              <a:effectLst/>
              <a:latin typeface="+mn-lt"/>
              <a:ea typeface="+mn-ea"/>
              <a:cs typeface="+mn-cs"/>
            </a:rPr>
            <a:t>O presente demonstrativo visa a demonstrar a evolução do Patrimônio Líquido nos três exercícios anteriores ao da edição da LDO (2017, 2018 e 2019), cumprindo, dessa forma, o disposto no art. 4º, § 2º, inciso III, da LRF.</a:t>
          </a:r>
        </a:p>
        <a:p>
          <a:r>
            <a:rPr lang="pt-BR" sz="1100">
              <a:effectLst/>
              <a:latin typeface="+mn-lt"/>
              <a:ea typeface="+mn-ea"/>
              <a:cs typeface="+mn-cs"/>
            </a:rPr>
            <a:t> </a:t>
          </a:r>
        </a:p>
        <a:p>
          <a:r>
            <a:rPr lang="pt-BR" sz="1100">
              <a:effectLst/>
              <a:latin typeface="+mn-lt"/>
              <a:ea typeface="+mn-ea"/>
              <a:cs typeface="+mn-cs"/>
            </a:rPr>
            <a:t>Conforme estabelecido pelo Manual de Contabilidade Aplicada ao Setor  Público, o Patrimônio Líquido  representa o valor residual dos ativos da entidade depois de deduzidos todos seus passivos. Integram o Patrimônio Líquido o patrimônio (no caso dos órgãos da administração direta) ou capital social (no caso das empresas estatais), as reservas de capital, os ajustes de avaliação patrimonial, as reservas de lucros, as ações em tesouraria, os resultados acumulados e outros desdobramentos do saldo patrimonial.  Nesse aspecto, cumpre destacar que, na linha “Resultado Acumulado”, foram considerados os valores de ajustes de exercícios anteriores, os quais, apesar de não terem sido considerados na apuração do resultado do exercício, tiveram influência da variação do saldo do Patrimônio Líquido.</a:t>
          </a:r>
        </a:p>
        <a:p>
          <a:r>
            <a:rPr lang="pt-BR" sz="1100">
              <a:effectLst/>
              <a:latin typeface="+mn-lt"/>
              <a:ea typeface="+mn-ea"/>
              <a:cs typeface="+mn-cs"/>
            </a:rPr>
            <a:t> </a:t>
          </a:r>
        </a:p>
        <a:p>
          <a:r>
            <a:rPr lang="pt-BR" sz="1100">
              <a:effectLst/>
              <a:latin typeface="+mn-lt"/>
              <a:ea typeface="+mn-ea"/>
              <a:cs typeface="+mn-cs"/>
            </a:rPr>
            <a:t> </a:t>
          </a:r>
        </a:p>
        <a:p>
          <a:r>
            <a:rPr lang="pt-BR" sz="1100">
              <a:effectLst/>
              <a:latin typeface="+mn-lt"/>
              <a:ea typeface="+mn-ea"/>
              <a:cs typeface="+mn-cs"/>
            </a:rPr>
            <a:t>É preciso enfatizar que o Município segue as normas da Lei Federal nº  4.320/64, não apresentando no seu balanço as nomenclaturas previstas na Lei Federal nº 6.404/76. Assim, em vez de "Resultado Acumulado", o Município utiliza a nomenclatura de "Superávit ou Déficit do Exercício".</a:t>
          </a:r>
        </a:p>
        <a:p>
          <a:pPr>
            <a:lnSpc>
              <a:spcPts val="1200"/>
            </a:lnSpc>
          </a:pPr>
          <a:r>
            <a:rPr lang="pt-BR" sz="1100">
              <a:effectLst/>
              <a:latin typeface="+mn-lt"/>
              <a:ea typeface="+mn-ea"/>
              <a:cs typeface="+mn-cs"/>
            </a:rPr>
            <a:t> </a:t>
          </a:r>
        </a:p>
        <a:p>
          <a:r>
            <a:rPr lang="pt-BR" sz="1100">
              <a:effectLst/>
              <a:latin typeface="+mn-lt"/>
              <a:ea typeface="+mn-ea"/>
              <a:cs typeface="+mn-cs"/>
            </a:rPr>
            <a:t> </a:t>
          </a:r>
        </a:p>
        <a:p>
          <a:pPr>
            <a:lnSpc>
              <a:spcPts val="1200"/>
            </a:lnSpc>
          </a:pPr>
          <a:r>
            <a:rPr lang="pt-BR" sz="1100">
              <a:effectLst/>
              <a:latin typeface="+mn-lt"/>
              <a:ea typeface="+mn-ea"/>
              <a:cs typeface="+mn-cs"/>
            </a:rPr>
            <a:t>O Sistema de Previdência, por força da Lei Municipal nº __________, está sobre a gestão do Fundo _____________, sendo que seus registros contábeis estão em conformidade com as Normas do Ministério da Previdência Social e apartados das demais contas do Município.</a:t>
          </a:r>
        </a:p>
        <a:p>
          <a:r>
            <a:rPr lang="pt-BR" sz="1100">
              <a:effectLst/>
              <a:latin typeface="+mn-lt"/>
              <a:ea typeface="+mn-ea"/>
              <a:cs typeface="+mn-cs"/>
            </a:rPr>
            <a:t> </a:t>
          </a:r>
        </a:p>
        <a:p>
          <a:pPr>
            <a:lnSpc>
              <a:spcPts val="1200"/>
            </a:lnSpc>
          </a:pPr>
          <a:r>
            <a:rPr lang="pt-BR" sz="1100">
              <a:effectLst/>
              <a:latin typeface="+mn-lt"/>
              <a:ea typeface="+mn-ea"/>
              <a:cs typeface="+mn-cs"/>
            </a:rPr>
            <a:t> </a:t>
          </a:r>
        </a:p>
        <a:p>
          <a:pPr>
            <a:lnSpc>
              <a:spcPts val="1100"/>
            </a:lnSpc>
          </a:pPr>
          <a:r>
            <a:rPr lang="pt-BR" sz="1100">
              <a:effectLst/>
              <a:latin typeface="+mn-lt"/>
              <a:ea typeface="+mn-ea"/>
              <a:cs typeface="+mn-cs"/>
            </a:rPr>
            <a:t>Em termos consolidados, a evolução do Patrimônio Líquido do Município, nos últimos três exercícios, demonstrada para o período de 2017 a 2019, aponta que o saldo patrimonial &lt;&lt; aumentou / decresceu &gt;&gt; de R$  ____________ em 31.12.2017 para R$ _____________ em 31.12.2019.</a:t>
          </a:r>
        </a:p>
        <a:p>
          <a:r>
            <a:rPr lang="pt-BR" sz="1100">
              <a:effectLst/>
              <a:latin typeface="+mn-lt"/>
              <a:ea typeface="+mn-ea"/>
              <a:cs typeface="+mn-cs"/>
            </a:rPr>
            <a:t> </a:t>
          </a:r>
        </a:p>
        <a:p>
          <a:pPr>
            <a:lnSpc>
              <a:spcPts val="1100"/>
            </a:lnSpc>
          </a:pPr>
          <a:r>
            <a:rPr lang="pt-BR" sz="1100">
              <a:effectLst/>
              <a:latin typeface="+mn-lt"/>
              <a:ea typeface="+mn-ea"/>
              <a:cs typeface="+mn-cs"/>
            </a:rPr>
            <a:t> </a:t>
          </a:r>
        </a:p>
        <a:p>
          <a:r>
            <a:rPr lang="pt-BR" sz="1100">
              <a:effectLst/>
              <a:latin typeface="+mn-lt"/>
              <a:ea typeface="+mn-ea"/>
              <a:cs typeface="+mn-cs"/>
            </a:rPr>
            <a:t>Ainda, conforme pode ser observado, o Município encerrou as contas de 2019 com &lt;&lt; superavit / déficit &gt;&gt; patrimonial, cujo principal fator foi   ___________________________________.</a:t>
          </a:r>
        </a:p>
        <a:p>
          <a:pPr>
            <a:lnSpc>
              <a:spcPts val="1000"/>
            </a:lnSpc>
          </a:pPr>
          <a:r>
            <a:rPr lang="pt-BR" sz="1100">
              <a:effectLst/>
              <a:latin typeface="+mn-lt"/>
              <a:ea typeface="+mn-ea"/>
              <a:cs typeface="+mn-cs"/>
            </a:rPr>
            <a:t> </a:t>
          </a:r>
        </a:p>
        <a:p>
          <a:pPr algn="l" rtl="0">
            <a:lnSpc>
              <a:spcPts val="700"/>
            </a:lnSpc>
            <a:defRPr sz="1000"/>
          </a:pPr>
          <a:endParaRPr lang="pt-BR" sz="10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106891</xdr:colOff>
      <xdr:row>33</xdr:row>
      <xdr:rowOff>3175</xdr:rowOff>
    </xdr:from>
    <xdr:to>
      <xdr:col>3</xdr:col>
      <xdr:colOff>916516</xdr:colOff>
      <xdr:row>41</xdr:row>
      <xdr:rowOff>22224</xdr:rowOff>
    </xdr:to>
    <xdr:sp macro="" textlink="">
      <xdr:nvSpPr>
        <xdr:cNvPr id="11265" name="Rectangle 1"/>
        <xdr:cNvSpPr>
          <a:spLocks noChangeArrowheads="1"/>
        </xdr:cNvSpPr>
      </xdr:nvSpPr>
      <xdr:spPr bwMode="auto">
        <a:xfrm>
          <a:off x="106891" y="6300258"/>
          <a:ext cx="6672792" cy="145838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pt-BR" sz="1000" b="0" i="0" u="none" strike="noStrike" baseline="0">
              <a:solidFill>
                <a:srgbClr val="000000"/>
              </a:solidFill>
              <a:latin typeface="Arial"/>
              <a:cs typeface="Arial"/>
            </a:rPr>
            <a:t>O demonstrativo acima tem por objetivo destacar as origens e as aplicações dos recursos obtidos, pelo Município, com a alienação de ativos, ocorridos nos 3 exercícios anteriores ao da edição da LDO  (2017,  2018 e 2019). </a:t>
          </a:r>
        </a:p>
        <a:p>
          <a:pPr algn="l" rtl="0">
            <a:defRPr sz="1000"/>
          </a:pPr>
          <a:endParaRPr lang="pt-BR" sz="1000" b="0" i="0" u="none" strike="noStrike" baseline="0">
            <a:solidFill>
              <a:srgbClr val="000000"/>
            </a:solidFill>
            <a:latin typeface="Arial"/>
            <a:cs typeface="Arial"/>
          </a:endParaRPr>
        </a:p>
        <a:p>
          <a:pPr algn="l" rtl="0">
            <a:defRPr sz="1000"/>
          </a:pPr>
          <a:r>
            <a:rPr lang="pt-BR" sz="1000" b="0" i="0" u="none" strike="noStrike" baseline="0">
              <a:solidFill>
                <a:srgbClr val="000000"/>
              </a:solidFill>
              <a:latin typeface="Arial"/>
              <a:cs typeface="Arial"/>
            </a:rPr>
            <a:t>Os dados apresentados permitem afirmar que o Município tem aplicado corretamente os recursos obtidos, na forma prescrita pelo art. 44 da Lei de Responsabilidade Fiscal que prescreve que "é vedada a aplicação da receita de capital derivada da alienação de bens e direitos que integram o patrimônio público para o financiamento de despesa corrente, salvo se destinada por lei aos regimes de previdência, geral e próprio dos servidores públicos."</a:t>
          </a:r>
        </a:p>
        <a:p>
          <a:pPr algn="l" rtl="0">
            <a:defRPr sz="1000"/>
          </a:pPr>
          <a:endParaRPr lang="pt-BR" sz="1000" b="0" i="0" u="none" strike="noStrike" baseline="0">
            <a:solidFill>
              <a:srgbClr val="000000"/>
            </a:solidFill>
            <a:latin typeface="Arial"/>
            <a:cs typeface="Arial"/>
          </a:endParaRPr>
        </a:p>
        <a:p>
          <a:pPr algn="l" rtl="0">
            <a:defRPr sz="1000"/>
          </a:pPr>
          <a:endParaRPr lang="pt-BR" sz="1000" b="0" i="0" u="none" strike="noStrike" baseline="0">
            <a:solidFill>
              <a:srgbClr val="000000"/>
            </a:solidFill>
            <a:latin typeface="Arial"/>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155</xdr:row>
      <xdr:rowOff>85725</xdr:rowOff>
    </xdr:from>
    <xdr:to>
      <xdr:col>7</xdr:col>
      <xdr:colOff>161925</xdr:colOff>
      <xdr:row>187</xdr:row>
      <xdr:rowOff>0</xdr:rowOff>
    </xdr:to>
    <xdr:sp macro="" textlink="">
      <xdr:nvSpPr>
        <xdr:cNvPr id="6" name="Rectangle 1"/>
        <xdr:cNvSpPr>
          <a:spLocks noChangeArrowheads="1"/>
        </xdr:cNvSpPr>
      </xdr:nvSpPr>
      <xdr:spPr bwMode="auto">
        <a:xfrm>
          <a:off x="247650" y="22231350"/>
          <a:ext cx="6600825" cy="44862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pt-BR" sz="1100">
              <a:effectLst/>
              <a:latin typeface="+mn-lt"/>
              <a:ea typeface="+mn-ea"/>
              <a:cs typeface="+mn-cs"/>
            </a:rPr>
            <a:t>Este demonstrativo, visa a atender o estabelecido no art. 4°, § 2°, inciso IV, alínea “a”, da Lei de Responsabilidade Fiscal – LRF, o qual determina que o Anexo de Metas Fiscais conterá a avaliação da situação financeira e atuarial do Regime Próprio de Previdência dos Servidores – RPPS.</a:t>
          </a:r>
        </a:p>
        <a:p>
          <a:r>
            <a:rPr lang="pt-BR" sz="1100">
              <a:effectLst/>
              <a:latin typeface="+mn-lt"/>
              <a:ea typeface="+mn-ea"/>
              <a:cs typeface="+mn-cs"/>
            </a:rPr>
            <a:t> </a:t>
          </a:r>
        </a:p>
        <a:p>
          <a:r>
            <a:rPr lang="pt-BR" sz="1100">
              <a:effectLst/>
              <a:latin typeface="+mn-lt"/>
              <a:ea typeface="+mn-ea"/>
              <a:cs typeface="+mn-cs"/>
            </a:rPr>
            <a:t>Segundo a Portaria MPS 464/2018, o equilíbrio financeiro representa a garantia de equivalência entre as receitas auferidas e as obrigações dos RPPS, em cada exercício financeiro, ou seja, o equilíbrio financeiro é atingido quando o que se arrecada dos participantes do sistema previdenciário é suficiente para custear os benefícios por ele assegurados. </a:t>
          </a:r>
        </a:p>
        <a:p>
          <a:r>
            <a:rPr lang="pt-BR" sz="1100">
              <a:effectLst/>
              <a:latin typeface="+mn-lt"/>
              <a:ea typeface="+mn-ea"/>
              <a:cs typeface="+mn-cs"/>
            </a:rPr>
            <a:t> </a:t>
          </a:r>
        </a:p>
        <a:p>
          <a:r>
            <a:rPr lang="pt-BR" sz="1100">
              <a:effectLst/>
              <a:latin typeface="+mn-lt"/>
              <a:ea typeface="+mn-ea"/>
              <a:cs typeface="+mn-cs"/>
            </a:rPr>
            <a:t>O equilíbrio atuarial, por sua vez, representa a garantia de equivalência, a valor presente, entre o fluxo das receitas estimadas e das obrigações projetadas, apuradas atuarialmente, a longo prazo, devendo as alíquotas de contribuição do sistema ser definidas a partir do cálculo atuarial que leve em consideração uma série de critérios, como a expectativa de vida dos segurados e o valor dos benefícios de responsabilidade do respectivo RPPS, segundo a sua legislação.</a:t>
          </a:r>
        </a:p>
        <a:p>
          <a:r>
            <a:rPr lang="pt-BR" sz="1100">
              <a:effectLst/>
              <a:latin typeface="+mn-lt"/>
              <a:ea typeface="+mn-ea"/>
              <a:cs typeface="+mn-cs"/>
            </a:rPr>
            <a:t> </a:t>
          </a:r>
        </a:p>
        <a:p>
          <a:r>
            <a:rPr lang="pt-BR" sz="1100">
              <a:effectLst/>
              <a:latin typeface="+mn-lt"/>
              <a:ea typeface="+mn-ea"/>
              <a:cs typeface="+mn-cs"/>
            </a:rPr>
            <a:t>Nesse contexto, os dados acima apresentados tiveram em como base:</a:t>
          </a:r>
        </a:p>
        <a:p>
          <a:r>
            <a:rPr lang="pt-BR" sz="1100">
              <a:effectLst/>
              <a:latin typeface="+mn-lt"/>
              <a:ea typeface="+mn-ea"/>
              <a:cs typeface="+mn-cs"/>
            </a:rPr>
            <a:t>a) o Anexo 4 do Relatório Resumido da Execução Orçamentária (RGF) - Demonstrativo das Receitas e Despesas Previdenciárias do Regime Próprio de Previdência dos Servidores, publicado no último bimestre dos exercícios de 2017, 2018 e 2019; e</a:t>
          </a:r>
        </a:p>
        <a:p>
          <a:r>
            <a:rPr lang="pt-BR" sz="1100">
              <a:effectLst/>
              <a:latin typeface="+mn-lt"/>
              <a:ea typeface="+mn-ea"/>
              <a:cs typeface="+mn-cs"/>
            </a:rPr>
            <a:t>b) o Anexo 10 do Relatório Resumido da Execução Orçamentária (RREO) - Demonstrativo da Projeção Atuarial do Regime de Previdência, publicado no último bimestre dos exercícios de 2017,2018e 2019.</a:t>
          </a:r>
        </a:p>
        <a:p>
          <a:r>
            <a:rPr lang="pt-BR" sz="1100">
              <a:effectLst/>
              <a:latin typeface="+mn-lt"/>
              <a:ea typeface="+mn-ea"/>
              <a:cs typeface="+mn-cs"/>
            </a:rPr>
            <a:t> </a:t>
          </a:r>
        </a:p>
        <a:p>
          <a:r>
            <a:rPr lang="pt-BR" sz="1100">
              <a:effectLst/>
              <a:latin typeface="+mn-lt"/>
              <a:ea typeface="+mn-ea"/>
              <a:cs typeface="+mn-cs"/>
            </a:rPr>
            <a:t>Os valores informados na linha "Bens e Direitos do RPPS", correspondem ao saldo das disponibilidades financeiras e investimentos do RPPS, representado pelas disponibilidades em Caixa e Equivalentes de Caixa, Investimentos e Aplicações e outros bens e direitos, de acordo com o Plano de Contas Aplicado ao Setor Público (PCASP).</a:t>
          </a:r>
        </a:p>
        <a:p>
          <a:pPr algn="l" rtl="0">
            <a:defRPr sz="1000"/>
          </a:pPr>
          <a:endParaRPr lang="pt-BR"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Documento_do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codeName="Plan7"/>
  <dimension ref="A1:J26"/>
  <sheetViews>
    <sheetView showGridLines="0" topLeftCell="A7" zoomScale="120" zoomScaleSheetLayoutView="70" workbookViewId="0">
      <selection activeCell="E22" sqref="E22"/>
    </sheetView>
  </sheetViews>
  <sheetFormatPr defaultColWidth="8.85546875" defaultRowHeight="12"/>
  <cols>
    <col min="1" max="1" width="53.5703125" style="30" customWidth="1"/>
    <col min="2" max="2" width="13.85546875" style="30" customWidth="1"/>
    <col min="3" max="3" width="13.5703125" style="30" customWidth="1"/>
    <col min="4" max="4" width="13" style="30" customWidth="1"/>
    <col min="5" max="5" width="14.5703125" style="30" customWidth="1"/>
    <col min="6" max="6" width="15.85546875" style="30" customWidth="1"/>
    <col min="7" max="7" width="15.140625" style="30" customWidth="1"/>
    <col min="8" max="16384" width="8.85546875" style="30"/>
  </cols>
  <sheetData>
    <row r="1" spans="1:10" hidden="1"/>
    <row r="2" spans="1:10" hidden="1"/>
    <row r="3" spans="1:10" hidden="1"/>
    <row r="4" spans="1:10" hidden="1"/>
    <row r="5" spans="1:10" hidden="1"/>
    <row r="6" spans="1:10" ht="16.149999999999999" hidden="1" customHeight="1"/>
    <row r="7" spans="1:10">
      <c r="A7" s="490" t="s">
        <v>145</v>
      </c>
      <c r="B7" s="491"/>
      <c r="C7" s="491"/>
      <c r="D7" s="491"/>
      <c r="E7" s="491"/>
      <c r="F7" s="491"/>
      <c r="G7" s="491"/>
      <c r="H7" s="491"/>
      <c r="I7" s="491"/>
      <c r="J7" s="492"/>
    </row>
    <row r="8" spans="1:10">
      <c r="A8" s="493" t="s">
        <v>640</v>
      </c>
      <c r="B8" s="491"/>
      <c r="C8" s="491"/>
      <c r="D8" s="491"/>
      <c r="E8" s="491"/>
      <c r="F8" s="491"/>
      <c r="G8" s="491"/>
      <c r="H8" s="491"/>
      <c r="I8" s="491"/>
      <c r="J8" s="492"/>
    </row>
    <row r="9" spans="1:10" ht="21" customHeight="1">
      <c r="A9" s="494" t="s">
        <v>636</v>
      </c>
      <c r="B9" s="495"/>
      <c r="C9" s="495"/>
      <c r="D9" s="495"/>
      <c r="E9" s="495"/>
      <c r="F9" s="495"/>
      <c r="G9" s="495"/>
      <c r="H9" s="496"/>
      <c r="I9" s="496"/>
      <c r="J9" s="497"/>
    </row>
    <row r="10" spans="1:10" ht="25.5" customHeight="1">
      <c r="A10" s="405" t="s">
        <v>509</v>
      </c>
      <c r="B10" s="405">
        <v>2018</v>
      </c>
      <c r="C10" s="405">
        <f>B10+1</f>
        <v>2019</v>
      </c>
      <c r="D10" s="405">
        <f>C10+1</f>
        <v>2020</v>
      </c>
      <c r="E10" s="405">
        <f>D10+1</f>
        <v>2021</v>
      </c>
      <c r="F10" s="405">
        <f>E10+1</f>
        <v>2022</v>
      </c>
      <c r="G10" s="405">
        <f>F10+1</f>
        <v>2023</v>
      </c>
      <c r="H10" s="38"/>
      <c r="I10" s="38"/>
      <c r="J10" s="38"/>
    </row>
    <row r="11" spans="1:10" ht="12.75">
      <c r="A11" s="406" t="s">
        <v>132</v>
      </c>
      <c r="B11" s="407">
        <v>3.7499999999999999E-2</v>
      </c>
      <c r="C11" s="408">
        <v>4.3099999999999999E-2</v>
      </c>
      <c r="D11" s="408">
        <v>1.6500000000000001E-2</v>
      </c>
      <c r="E11" s="415">
        <v>3.0300000000000001E-2</v>
      </c>
      <c r="F11" s="415">
        <v>3.4200000000000001E-2</v>
      </c>
      <c r="G11" s="415">
        <v>3.3300000000000003E-2</v>
      </c>
    </row>
    <row r="12" spans="1:10" ht="12.75">
      <c r="A12" s="406" t="s">
        <v>133</v>
      </c>
      <c r="B12" s="407">
        <v>1.12E-2</v>
      </c>
      <c r="C12" s="408">
        <v>1.0999999999999999E-2</v>
      </c>
      <c r="D12" s="408">
        <v>-5.79E-2</v>
      </c>
      <c r="E12" s="415">
        <v>3.39E-2</v>
      </c>
      <c r="F12" s="415">
        <v>2.5000000000000001E-2</v>
      </c>
      <c r="G12" s="415">
        <v>2.4500000000000001E-2</v>
      </c>
    </row>
    <row r="13" spans="1:10" ht="12.75">
      <c r="A13" s="409" t="s">
        <v>134</v>
      </c>
      <c r="B13" s="474" t="str">
        <f>IF(Projeções!C119=0,"0",((Projeções!D119/Projeções!C119)-1)-B11-B18)</f>
        <v>0</v>
      </c>
      <c r="C13" s="474" t="str">
        <f>IF(Projeções!D119=0,"0",((Projeções!E119/Projeções!D119)-1)-C11-C18)</f>
        <v>0</v>
      </c>
      <c r="D13" s="474" t="str">
        <f>IF(Projeções!E119=0,"0",((Projeções!F119/Projeções!E119)-1)-D11-D18)</f>
        <v>0</v>
      </c>
      <c r="E13" s="408">
        <f t="shared" ref="E13:G20" si="0">(B13+C13+D13)/3</f>
        <v>0</v>
      </c>
      <c r="F13" s="408">
        <f t="shared" si="0"/>
        <v>0</v>
      </c>
      <c r="G13" s="408">
        <f t="shared" si="0"/>
        <v>0</v>
      </c>
    </row>
    <row r="14" spans="1:10" ht="12.75">
      <c r="A14" s="411" t="s">
        <v>135</v>
      </c>
      <c r="B14" s="474" t="str">
        <f>IF(Projeções!C129=0,"0",((Projeções!D129/Projeções!C129)-1)-B11-B12)</f>
        <v>0</v>
      </c>
      <c r="C14" s="474" t="str">
        <f>IF(Projeções!D129=0,"0",((Projeções!E129/Projeções!D129)-1)-C11-C12)</f>
        <v>0</v>
      </c>
      <c r="D14" s="474" t="str">
        <f>IF(Projeções!E129=0,"0",((Projeções!F129/Projeções!E129)-1)-D11-D12)</f>
        <v>0</v>
      </c>
      <c r="E14" s="408">
        <f t="shared" si="0"/>
        <v>0</v>
      </c>
      <c r="F14" s="408">
        <f t="shared" si="0"/>
        <v>0</v>
      </c>
      <c r="G14" s="408">
        <f t="shared" si="0"/>
        <v>0</v>
      </c>
    </row>
    <row r="15" spans="1:10" ht="12.75">
      <c r="A15" s="411" t="s">
        <v>136</v>
      </c>
      <c r="B15" s="474" t="str">
        <f>IF(Projeções!C9=0,"0",((Projeções!D9/Projeções!C9)-1)-B11-B12)</f>
        <v>0</v>
      </c>
      <c r="C15" s="474" t="str">
        <f>IF(Projeções!D9=0,"0",((Projeções!E9/Projeções!D9)-1)-C11-C12)</f>
        <v>0</v>
      </c>
      <c r="D15" s="474" t="str">
        <f>IF(Projeções!E9=0,"0",((Projeções!F9/Projeções!E9)-1)-D11-D12)</f>
        <v>0</v>
      </c>
      <c r="E15" s="408">
        <f t="shared" si="0"/>
        <v>0</v>
      </c>
      <c r="F15" s="408">
        <f t="shared" si="0"/>
        <v>0</v>
      </c>
      <c r="G15" s="408">
        <f t="shared" si="0"/>
        <v>0</v>
      </c>
    </row>
    <row r="16" spans="1:10" ht="12.75">
      <c r="A16" s="411" t="s">
        <v>384</v>
      </c>
      <c r="B16" s="474" t="str">
        <f>IF(Projeções!C40=0,"0",((Projeções!D40/Projeções!C40)-1)-B11-B12)</f>
        <v>0</v>
      </c>
      <c r="C16" s="474" t="str">
        <f>IF(Projeções!D40=0,"0",((Projeções!E40/Projeções!D40)-1)-C11-C12)</f>
        <v>0</v>
      </c>
      <c r="D16" s="474" t="str">
        <f>IF(Projeções!E40=0,"0",((Projeções!F40/Projeções!E40)-1)-D11-D12)</f>
        <v>0</v>
      </c>
      <c r="E16" s="408">
        <f t="shared" si="0"/>
        <v>0</v>
      </c>
      <c r="F16" s="408">
        <f t="shared" si="0"/>
        <v>0</v>
      </c>
      <c r="G16" s="408">
        <f t="shared" si="0"/>
        <v>0</v>
      </c>
    </row>
    <row r="17" spans="1:8" ht="12.75">
      <c r="A17" s="411" t="s">
        <v>385</v>
      </c>
      <c r="B17" s="474" t="str">
        <f>IF(Projeções!C52=0,"0",((Projeções!D52/Projeções!C52)-1)-B11-B12)</f>
        <v>0</v>
      </c>
      <c r="C17" s="474" t="str">
        <f>IF(Projeções!D52=0,"0",((Projeções!E52/Projeções!D52)-1)-C11-C12)</f>
        <v>0</v>
      </c>
      <c r="D17" s="474" t="str">
        <f>IF(Projeções!E52=0,"0",((Projeções!F52/Projeções!E52)-1)-D11-D12)</f>
        <v>0</v>
      </c>
      <c r="E17" s="408">
        <f t="shared" si="0"/>
        <v>0</v>
      </c>
      <c r="F17" s="408">
        <f t="shared" si="0"/>
        <v>0</v>
      </c>
      <c r="G17" s="408">
        <f t="shared" si="0"/>
        <v>0</v>
      </c>
    </row>
    <row r="18" spans="1:8" ht="12.75">
      <c r="A18" s="406" t="s">
        <v>386</v>
      </c>
      <c r="B18" s="416">
        <v>0</v>
      </c>
      <c r="C18" s="416">
        <v>0</v>
      </c>
      <c r="D18" s="416">
        <v>0</v>
      </c>
      <c r="E18" s="415">
        <v>0</v>
      </c>
      <c r="F18" s="415">
        <v>0</v>
      </c>
      <c r="G18" s="415">
        <v>0</v>
      </c>
    </row>
    <row r="19" spans="1:8" ht="12.75">
      <c r="A19" s="406" t="s">
        <v>387</v>
      </c>
      <c r="B19" s="416">
        <v>0</v>
      </c>
      <c r="C19" s="416">
        <v>0</v>
      </c>
      <c r="D19" s="416">
        <v>0</v>
      </c>
      <c r="E19" s="416">
        <v>0</v>
      </c>
      <c r="F19" s="416">
        <v>0</v>
      </c>
      <c r="G19" s="416">
        <v>0</v>
      </c>
    </row>
    <row r="20" spans="1:8" ht="12.75">
      <c r="A20" s="412" t="s">
        <v>143</v>
      </c>
      <c r="B20" s="474" t="str">
        <f>IF(Projeções!C135=0,"0",((Projeções!D135/Projeções!C135)-1)-B11-B12)</f>
        <v>0</v>
      </c>
      <c r="C20" s="474" t="str">
        <f>IF(Projeções!D135=0,"0",((Projeções!E135/Projeções!D135)-1)-C11-C12)</f>
        <v>0</v>
      </c>
      <c r="D20" s="474" t="str">
        <f>IF(Projeções!E135=0,"0",((Projeções!F135/Projeções!E135)-1)-D11-D12)</f>
        <v>0</v>
      </c>
      <c r="E20" s="408">
        <f t="shared" si="0"/>
        <v>0</v>
      </c>
      <c r="F20" s="408">
        <f t="shared" si="0"/>
        <v>0</v>
      </c>
      <c r="G20" s="408">
        <f t="shared" si="0"/>
        <v>0</v>
      </c>
    </row>
    <row r="21" spans="1:8" ht="12.75">
      <c r="A21" s="412" t="s">
        <v>213</v>
      </c>
      <c r="B21" s="410">
        <v>6.5000000000000002E-2</v>
      </c>
      <c r="C21" s="410">
        <v>4.9000000000000002E-2</v>
      </c>
      <c r="D21" s="408">
        <v>2.63E-2</v>
      </c>
      <c r="E21" s="415">
        <v>2.2499999999999999E-2</v>
      </c>
      <c r="F21" s="415">
        <v>4.2999999999999997E-2</v>
      </c>
      <c r="G21" s="415">
        <v>5.4100000000000002E-2</v>
      </c>
    </row>
    <row r="22" spans="1:8" ht="12.75">
      <c r="A22" s="412" t="s">
        <v>660</v>
      </c>
      <c r="B22" s="413">
        <v>3.65</v>
      </c>
      <c r="C22" s="413">
        <v>3.94</v>
      </c>
      <c r="D22" s="414">
        <v>5.12</v>
      </c>
      <c r="E22" s="404">
        <v>5.03</v>
      </c>
      <c r="F22" s="404">
        <v>4.78</v>
      </c>
      <c r="G22" s="404">
        <v>4.75</v>
      </c>
    </row>
    <row r="23" spans="1:8" ht="14.25">
      <c r="A23" s="47"/>
      <c r="B23" s="47"/>
      <c r="C23" s="13"/>
      <c r="D23" s="13"/>
      <c r="E23" s="13"/>
      <c r="F23" s="13"/>
      <c r="G23" s="13"/>
    </row>
    <row r="24" spans="1:8">
      <c r="A24" s="488"/>
      <c r="B24" s="489"/>
      <c r="C24" s="489"/>
      <c r="D24" s="489"/>
      <c r="E24" s="489"/>
      <c r="F24" s="489"/>
      <c r="G24" s="489"/>
    </row>
    <row r="25" spans="1:8">
      <c r="A25" s="489"/>
      <c r="B25" s="489"/>
      <c r="C25" s="489"/>
      <c r="D25" s="489"/>
      <c r="E25" s="489"/>
      <c r="F25" s="489"/>
      <c r="G25" s="489"/>
      <c r="H25" s="41"/>
    </row>
    <row r="26" spans="1:8">
      <c r="A26" s="489"/>
      <c r="B26" s="489"/>
      <c r="C26" s="489"/>
      <c r="D26" s="489"/>
      <c r="E26" s="489"/>
      <c r="F26" s="489"/>
      <c r="G26" s="489"/>
      <c r="H26" s="41"/>
    </row>
  </sheetData>
  <customSheetViews>
    <customSheetView guid="{16B3F100-CCE8-11D8-BD62-000C6E3CD3F1}" scale="75" showGridLines="0" hiddenRows="1" hiddenColumns="1" showRuler="0" topLeftCell="A7">
      <selection activeCell="B30" sqref="B30"/>
      <pageMargins left="0.78740157499999996" right="0.78740157499999996" top="0.984251969" bottom="0.984251969" header="0.49212598499999999" footer="0.49212598499999999"/>
      <pageSetup orientation="portrait" horizontalDpi="300" r:id="rId1"/>
      <headerFooter alignWithMargins="0"/>
    </customSheetView>
  </customSheetViews>
  <mergeCells count="4">
    <mergeCell ref="A24:G26"/>
    <mergeCell ref="A7:J7"/>
    <mergeCell ref="A8:J8"/>
    <mergeCell ref="A9:J9"/>
  </mergeCells>
  <phoneticPr fontId="30" type="noConversion"/>
  <printOptions gridLines="1"/>
  <pageMargins left="0" right="0" top="0.39370078740157483" bottom="0.19685039370078741" header="0.51181102362204722" footer="0.51181102362204722"/>
  <pageSetup paperSize="9" scale="70" orientation="landscape" horizontalDpi="300" verticalDpi="300" r:id="rId2"/>
  <headerFooter alignWithMargins="0"/>
  <colBreaks count="1" manualBreakCount="1">
    <brk id="8" max="1048575" man="1"/>
  </colBreaks>
  <drawing r:id="rId3"/>
</worksheet>
</file>

<file path=xl/worksheets/sheet10.xml><?xml version="1.0" encoding="utf-8"?>
<worksheet xmlns="http://schemas.openxmlformats.org/spreadsheetml/2006/main" xmlns:r="http://schemas.openxmlformats.org/officeDocument/2006/relationships">
  <sheetPr codeName="Plan13"/>
  <dimension ref="A1:L31"/>
  <sheetViews>
    <sheetView topLeftCell="A7" zoomScaleNormal="85" zoomScaleSheetLayoutView="100" workbookViewId="0">
      <selection activeCell="G16" sqref="G16"/>
    </sheetView>
  </sheetViews>
  <sheetFormatPr defaultRowHeight="12.75"/>
  <cols>
    <col min="1" max="1" width="25.28515625" style="11" customWidth="1"/>
    <col min="2" max="2" width="14.28515625" style="11" customWidth="1"/>
    <col min="3" max="3" width="13.5703125" style="11" customWidth="1"/>
    <col min="4" max="4" width="10.28515625" style="11" customWidth="1"/>
    <col min="5" max="5" width="14.28515625" style="11" customWidth="1"/>
    <col min="6" max="6" width="10.28515625" style="11" customWidth="1"/>
    <col min="7" max="7" width="14.140625" style="11" customWidth="1"/>
    <col min="8" max="8" width="11" style="11" customWidth="1"/>
    <col min="9" max="9" width="15.140625" style="11" customWidth="1"/>
    <col min="10" max="10" width="10.7109375" style="11" customWidth="1"/>
    <col min="11" max="11" width="16.28515625" style="11" customWidth="1"/>
    <col min="12" max="12" width="10.28515625" style="11" customWidth="1"/>
    <col min="13" max="16384" width="9.140625" style="11"/>
  </cols>
  <sheetData>
    <row r="1" spans="1:12" ht="12.75" customHeight="1">
      <c r="A1" s="534" t="str">
        <f>Parâmetros!A7</f>
        <v>Município de :</v>
      </c>
      <c r="B1" s="535"/>
      <c r="C1" s="535"/>
      <c r="D1" s="535"/>
      <c r="E1" s="535"/>
      <c r="F1" s="535"/>
      <c r="G1" s="535"/>
      <c r="H1" s="535"/>
      <c r="I1" s="535"/>
      <c r="J1" s="535"/>
      <c r="K1" s="535"/>
      <c r="L1" s="536"/>
    </row>
    <row r="2" spans="1:12">
      <c r="A2" s="537" t="s">
        <v>36</v>
      </c>
      <c r="B2" s="535"/>
      <c r="C2" s="535"/>
      <c r="D2" s="535"/>
      <c r="E2" s="535"/>
      <c r="F2" s="535"/>
      <c r="G2" s="535"/>
      <c r="H2" s="535"/>
      <c r="I2" s="535"/>
      <c r="J2" s="535"/>
      <c r="K2" s="535"/>
      <c r="L2" s="536"/>
    </row>
    <row r="3" spans="1:12">
      <c r="A3" s="537" t="str">
        <f>'Metas Cons'!A3:M3</f>
        <v>ANEXO DE METAS FISCAIS</v>
      </c>
      <c r="B3" s="535"/>
      <c r="C3" s="535"/>
      <c r="D3" s="535"/>
      <c r="E3" s="535"/>
      <c r="F3" s="535"/>
      <c r="G3" s="535"/>
      <c r="H3" s="535"/>
      <c r="I3" s="535"/>
      <c r="J3" s="535"/>
      <c r="K3" s="535"/>
      <c r="L3" s="536"/>
    </row>
    <row r="4" spans="1:12">
      <c r="A4" s="538" t="s">
        <v>126</v>
      </c>
      <c r="B4" s="539"/>
      <c r="C4" s="539"/>
      <c r="D4" s="539"/>
      <c r="E4" s="539"/>
      <c r="F4" s="539"/>
      <c r="G4" s="539"/>
      <c r="H4" s="539"/>
      <c r="I4" s="539"/>
      <c r="J4" s="539"/>
      <c r="K4" s="539"/>
      <c r="L4" s="540"/>
    </row>
    <row r="5" spans="1:12">
      <c r="A5" s="537" t="s">
        <v>646</v>
      </c>
      <c r="B5" s="535"/>
      <c r="C5" s="535"/>
      <c r="D5" s="535"/>
      <c r="E5" s="535"/>
      <c r="F5" s="535"/>
      <c r="G5" s="535"/>
      <c r="H5" s="535"/>
      <c r="I5" s="535"/>
      <c r="J5" s="535"/>
      <c r="K5" s="535"/>
      <c r="L5" s="536"/>
    </row>
    <row r="6" spans="1:12">
      <c r="A6" s="537"/>
      <c r="B6" s="535"/>
      <c r="C6" s="535"/>
      <c r="D6" s="535"/>
      <c r="E6" s="535"/>
      <c r="F6" s="535"/>
      <c r="G6" s="535"/>
      <c r="H6" s="535"/>
      <c r="I6" s="535"/>
      <c r="J6" s="535"/>
      <c r="K6" s="535"/>
      <c r="L6" s="536"/>
    </row>
    <row r="7" spans="1:12">
      <c r="A7" s="603" t="s">
        <v>500</v>
      </c>
      <c r="B7" s="604"/>
      <c r="C7" s="56"/>
      <c r="D7" s="56"/>
      <c r="E7" s="56"/>
      <c r="F7" s="56"/>
      <c r="G7" s="56"/>
      <c r="H7" s="56"/>
      <c r="I7" s="56"/>
      <c r="J7" s="56"/>
      <c r="K7" s="56"/>
      <c r="L7" s="57">
        <v>1</v>
      </c>
    </row>
    <row r="8" spans="1:12" ht="15.75" customHeight="1">
      <c r="A8" s="53" t="s">
        <v>56</v>
      </c>
      <c r="B8" s="599" t="s">
        <v>79</v>
      </c>
      <c r="C8" s="600"/>
      <c r="D8" s="600"/>
      <c r="E8" s="600"/>
      <c r="F8" s="600"/>
      <c r="G8" s="600"/>
      <c r="H8" s="600"/>
      <c r="I8" s="600"/>
      <c r="J8" s="600"/>
      <c r="K8" s="600"/>
      <c r="L8" s="600"/>
    </row>
    <row r="9" spans="1:12" s="12" customFormat="1" ht="15.75" customHeight="1">
      <c r="A9" s="601"/>
      <c r="B9" s="558">
        <f>Parâmetros!B10</f>
        <v>2018</v>
      </c>
      <c r="C9" s="558">
        <f>B9+1</f>
        <v>2019</v>
      </c>
      <c r="D9" s="558" t="s">
        <v>119</v>
      </c>
      <c r="E9" s="558">
        <f>C9+1</f>
        <v>2020</v>
      </c>
      <c r="F9" s="558" t="s">
        <v>119</v>
      </c>
      <c r="G9" s="561">
        <f>E9+1</f>
        <v>2021</v>
      </c>
      <c r="H9" s="561" t="s">
        <v>119</v>
      </c>
      <c r="I9" s="561">
        <f>G9+1</f>
        <v>2022</v>
      </c>
      <c r="J9" s="561" t="s">
        <v>120</v>
      </c>
      <c r="K9" s="561">
        <f>I9+1</f>
        <v>2023</v>
      </c>
      <c r="L9" s="590" t="s">
        <v>119</v>
      </c>
    </row>
    <row r="10" spans="1:12" s="12" customFormat="1" ht="15.75" customHeight="1">
      <c r="A10" s="602"/>
      <c r="B10" s="560"/>
      <c r="C10" s="560"/>
      <c r="D10" s="560"/>
      <c r="E10" s="560"/>
      <c r="F10" s="560"/>
      <c r="G10" s="563"/>
      <c r="H10" s="563"/>
      <c r="I10" s="563"/>
      <c r="J10" s="563"/>
      <c r="K10" s="563"/>
      <c r="L10" s="592"/>
    </row>
    <row r="11" spans="1:12">
      <c r="A11" s="393" t="s">
        <v>80</v>
      </c>
      <c r="B11" s="111">
        <v>0</v>
      </c>
      <c r="C11" s="422">
        <f>' Avaliação'!B11</f>
        <v>0</v>
      </c>
      <c r="D11" s="427" t="str">
        <f t="shared" ref="D11:D18" si="0">IF(B11=0,"0",(C11/B11)-1)</f>
        <v>0</v>
      </c>
      <c r="E11" s="111">
        <v>0</v>
      </c>
      <c r="F11" s="427" t="str">
        <f t="shared" ref="F11:F18" si="1">IF(C11=0,"0",(E11/C11)-1)</f>
        <v>0</v>
      </c>
      <c r="G11" s="428">
        <f>'Metas Cons'!B11</f>
        <v>0</v>
      </c>
      <c r="H11" s="429" t="str">
        <f>IF(E11=0,"0",(G11/E11)-1)</f>
        <v>0</v>
      </c>
      <c r="I11" s="428">
        <f>'Metas Cons'!F11</f>
        <v>0</v>
      </c>
      <c r="J11" s="427" t="str">
        <f>IF(G11=0,"-",(I11/G11)-1)</f>
        <v>-</v>
      </c>
      <c r="K11" s="428">
        <f>'Metas Cons'!J11</f>
        <v>0</v>
      </c>
      <c r="L11" s="427" t="str">
        <f>IF(I11=0,"-",(K11/I11)-1)</f>
        <v>-</v>
      </c>
    </row>
    <row r="12" spans="1:12">
      <c r="A12" s="393" t="s">
        <v>127</v>
      </c>
      <c r="B12" s="111">
        <v>0</v>
      </c>
      <c r="C12" s="422">
        <f>' Avaliação'!B12</f>
        <v>0</v>
      </c>
      <c r="D12" s="427" t="str">
        <f t="shared" si="0"/>
        <v>0</v>
      </c>
      <c r="E12" s="111">
        <v>0</v>
      </c>
      <c r="F12" s="427" t="str">
        <f t="shared" si="1"/>
        <v>0</v>
      </c>
      <c r="G12" s="428">
        <f>'Metas Cons'!B12</f>
        <v>0</v>
      </c>
      <c r="H12" s="429" t="str">
        <f t="shared" ref="H12:H18" si="2">IF(E12=0,"0",(G12/E12)-1)</f>
        <v>0</v>
      </c>
      <c r="I12" s="428">
        <f>'Metas Cons'!F12</f>
        <v>0</v>
      </c>
      <c r="J12" s="427" t="str">
        <f t="shared" ref="J12:J18" si="3">IF(G12=0,"-",(I12/G12)-1)</f>
        <v>-</v>
      </c>
      <c r="K12" s="428">
        <f>'Metas Cons'!J12</f>
        <v>0</v>
      </c>
      <c r="L12" s="427" t="str">
        <f t="shared" ref="L12:L18" si="4">IF(I12=0,"-",(K12/I12)-1)</f>
        <v>-</v>
      </c>
    </row>
    <row r="13" spans="1:12">
      <c r="A13" s="393" t="s">
        <v>81</v>
      </c>
      <c r="B13" s="111">
        <v>0</v>
      </c>
      <c r="C13" s="422">
        <f>' Avaliação'!B13</f>
        <v>0</v>
      </c>
      <c r="D13" s="427" t="str">
        <f t="shared" si="0"/>
        <v>0</v>
      </c>
      <c r="E13" s="111">
        <v>0</v>
      </c>
      <c r="F13" s="427" t="str">
        <f t="shared" si="1"/>
        <v>0</v>
      </c>
      <c r="G13" s="428">
        <f>'Metas Cons'!B13</f>
        <v>0</v>
      </c>
      <c r="H13" s="429" t="str">
        <f t="shared" si="2"/>
        <v>0</v>
      </c>
      <c r="I13" s="428">
        <f>'Metas Cons'!F13</f>
        <v>0</v>
      </c>
      <c r="J13" s="427" t="str">
        <f t="shared" si="3"/>
        <v>-</v>
      </c>
      <c r="K13" s="428">
        <f>'Metas Cons'!J13</f>
        <v>0</v>
      </c>
      <c r="L13" s="427" t="str">
        <f t="shared" si="4"/>
        <v>-</v>
      </c>
    </row>
    <row r="14" spans="1:12">
      <c r="A14" s="393" t="s">
        <v>122</v>
      </c>
      <c r="B14" s="111">
        <v>0</v>
      </c>
      <c r="C14" s="422">
        <f>' Avaliação'!B14</f>
        <v>0</v>
      </c>
      <c r="D14" s="427" t="str">
        <f t="shared" si="0"/>
        <v>0</v>
      </c>
      <c r="E14" s="111">
        <v>0</v>
      </c>
      <c r="F14" s="427" t="str">
        <f t="shared" si="1"/>
        <v>0</v>
      </c>
      <c r="G14" s="428">
        <f>'Metas Cons'!B14</f>
        <v>0</v>
      </c>
      <c r="H14" s="429" t="str">
        <f t="shared" si="2"/>
        <v>0</v>
      </c>
      <c r="I14" s="428">
        <f>'Metas Cons'!F14</f>
        <v>0</v>
      </c>
      <c r="J14" s="427" t="str">
        <f t="shared" si="3"/>
        <v>-</v>
      </c>
      <c r="K14" s="428">
        <f>'Metas Cons'!J14</f>
        <v>0</v>
      </c>
      <c r="L14" s="427" t="str">
        <f t="shared" si="4"/>
        <v>-</v>
      </c>
    </row>
    <row r="15" spans="1:12">
      <c r="A15" s="393" t="s">
        <v>82</v>
      </c>
      <c r="B15" s="422">
        <f>B12-B14</f>
        <v>0</v>
      </c>
      <c r="C15" s="422">
        <f>' Avaliação'!B15</f>
        <v>0</v>
      </c>
      <c r="D15" s="427" t="str">
        <f t="shared" si="0"/>
        <v>0</v>
      </c>
      <c r="E15" s="422">
        <f>E12-E14</f>
        <v>0</v>
      </c>
      <c r="F15" s="427" t="str">
        <f t="shared" si="1"/>
        <v>0</v>
      </c>
      <c r="G15" s="428">
        <f>G12-G14</f>
        <v>0</v>
      </c>
      <c r="H15" s="429" t="str">
        <f t="shared" si="2"/>
        <v>0</v>
      </c>
      <c r="I15" s="428">
        <f>I12-I14</f>
        <v>0</v>
      </c>
      <c r="J15" s="427" t="str">
        <f t="shared" si="3"/>
        <v>-</v>
      </c>
      <c r="K15" s="428">
        <f>K12-K14</f>
        <v>0</v>
      </c>
      <c r="L15" s="427" t="str">
        <f t="shared" si="4"/>
        <v>-</v>
      </c>
    </row>
    <row r="16" spans="1:12">
      <c r="A16" s="393" t="s">
        <v>83</v>
      </c>
      <c r="B16" s="112">
        <v>0</v>
      </c>
      <c r="C16" s="422">
        <f>' Avaliação'!B16</f>
        <v>0</v>
      </c>
      <c r="D16" s="427" t="str">
        <f t="shared" si="0"/>
        <v>0</v>
      </c>
      <c r="E16" s="475">
        <v>0</v>
      </c>
      <c r="F16" s="427" t="str">
        <f t="shared" si="1"/>
        <v>0</v>
      </c>
      <c r="G16" s="428">
        <f>'Metas Cons'!B16</f>
        <v>0</v>
      </c>
      <c r="H16" s="429" t="str">
        <f t="shared" si="2"/>
        <v>0</v>
      </c>
      <c r="I16" s="428">
        <f>'Metas Cons'!F16</f>
        <v>0</v>
      </c>
      <c r="J16" s="427" t="str">
        <f t="shared" si="3"/>
        <v>-</v>
      </c>
      <c r="K16" s="428">
        <f>'Metas Cons'!J16</f>
        <v>0</v>
      </c>
      <c r="L16" s="427" t="str">
        <f t="shared" si="4"/>
        <v>-</v>
      </c>
    </row>
    <row r="17" spans="1:12">
      <c r="A17" s="393" t="s">
        <v>84</v>
      </c>
      <c r="B17" s="475">
        <v>0</v>
      </c>
      <c r="C17" s="422">
        <f>' Avaliação'!B17</f>
        <v>0</v>
      </c>
      <c r="D17" s="427" t="str">
        <f t="shared" si="0"/>
        <v>0</v>
      </c>
      <c r="E17" s="475">
        <f>Dívida!D7</f>
        <v>0</v>
      </c>
      <c r="F17" s="427" t="str">
        <f t="shared" si="1"/>
        <v>0</v>
      </c>
      <c r="G17" s="428">
        <f>'Metas Cons'!B17</f>
        <v>0</v>
      </c>
      <c r="H17" s="429" t="str">
        <f t="shared" si="2"/>
        <v>0</v>
      </c>
      <c r="I17" s="428">
        <f>'Metas Cons'!F17</f>
        <v>0</v>
      </c>
      <c r="J17" s="427" t="str">
        <f t="shared" si="3"/>
        <v>-</v>
      </c>
      <c r="K17" s="428">
        <f>'Metas Cons'!J17</f>
        <v>0</v>
      </c>
      <c r="L17" s="427" t="str">
        <f t="shared" si="4"/>
        <v>-</v>
      </c>
    </row>
    <row r="18" spans="1:12">
      <c r="A18" s="394" t="s">
        <v>78</v>
      </c>
      <c r="B18" s="476">
        <v>0</v>
      </c>
      <c r="C18" s="422">
        <f>' Avaliação'!B18</f>
        <v>0</v>
      </c>
      <c r="D18" s="427" t="str">
        <f t="shared" si="0"/>
        <v>0</v>
      </c>
      <c r="E18" s="476">
        <f>Dívida!D15</f>
        <v>0</v>
      </c>
      <c r="F18" s="427" t="str">
        <f t="shared" si="1"/>
        <v>0</v>
      </c>
      <c r="G18" s="428">
        <f>'Metas Cons'!B18</f>
        <v>0</v>
      </c>
      <c r="H18" s="429" t="str">
        <f t="shared" si="2"/>
        <v>0</v>
      </c>
      <c r="I18" s="428">
        <f>'Metas Cons'!F18</f>
        <v>0</v>
      </c>
      <c r="J18" s="427" t="str">
        <f t="shared" si="3"/>
        <v>-</v>
      </c>
      <c r="K18" s="428">
        <f>'Metas Cons'!J18</f>
        <v>0</v>
      </c>
      <c r="L18" s="427" t="str">
        <f t="shared" si="4"/>
        <v>-</v>
      </c>
    </row>
    <row r="19" spans="1:12">
      <c r="A19" s="600"/>
      <c r="B19" s="600"/>
      <c r="C19" s="600"/>
      <c r="D19" s="600"/>
      <c r="E19" s="600"/>
      <c r="F19" s="600"/>
      <c r="G19" s="600"/>
      <c r="H19" s="600"/>
      <c r="I19" s="600"/>
      <c r="J19" s="600"/>
      <c r="K19" s="600"/>
      <c r="L19" s="600"/>
    </row>
    <row r="20" spans="1:12" ht="15.75" customHeight="1">
      <c r="A20" s="384" t="s">
        <v>56</v>
      </c>
      <c r="B20" s="599" t="s">
        <v>85</v>
      </c>
      <c r="C20" s="600"/>
      <c r="D20" s="600"/>
      <c r="E20" s="600"/>
      <c r="F20" s="600"/>
      <c r="G20" s="600"/>
      <c r="H20" s="600"/>
      <c r="I20" s="600"/>
      <c r="J20" s="600"/>
      <c r="K20" s="600"/>
      <c r="L20" s="600"/>
    </row>
    <row r="21" spans="1:12" s="12" customFormat="1" ht="15.75" customHeight="1">
      <c r="A21" s="601"/>
      <c r="B21" s="558">
        <f>Parâmetros!B10</f>
        <v>2018</v>
      </c>
      <c r="C21" s="558">
        <f>B21+1</f>
        <v>2019</v>
      </c>
      <c r="D21" s="558" t="s">
        <v>119</v>
      </c>
      <c r="E21" s="558">
        <f>C21+1</f>
        <v>2020</v>
      </c>
      <c r="F21" s="561" t="s">
        <v>119</v>
      </c>
      <c r="G21" s="561">
        <f>E21+1</f>
        <v>2021</v>
      </c>
      <c r="H21" s="561" t="s">
        <v>119</v>
      </c>
      <c r="I21" s="561">
        <f>G21+1</f>
        <v>2022</v>
      </c>
      <c r="J21" s="561" t="s">
        <v>119</v>
      </c>
      <c r="K21" s="561">
        <f>I21+1</f>
        <v>2023</v>
      </c>
      <c r="L21" s="590" t="s">
        <v>119</v>
      </c>
    </row>
    <row r="22" spans="1:12" s="12" customFormat="1" ht="15.75" customHeight="1">
      <c r="A22" s="602"/>
      <c r="B22" s="560"/>
      <c r="C22" s="560"/>
      <c r="D22" s="560"/>
      <c r="E22" s="560"/>
      <c r="F22" s="563"/>
      <c r="G22" s="563"/>
      <c r="H22" s="563"/>
      <c r="I22" s="563"/>
      <c r="J22" s="563"/>
      <c r="K22" s="563"/>
      <c r="L22" s="592"/>
    </row>
    <row r="23" spans="1:12">
      <c r="A23" s="393" t="s">
        <v>80</v>
      </c>
      <c r="B23" s="428">
        <f>B11*((1+Parâmetros!C11)*(1+Parâmetros!D11))</f>
        <v>0</v>
      </c>
      <c r="C23" s="422">
        <f>C11*(1+Parâmetros!D11)</f>
        <v>0</v>
      </c>
      <c r="D23" s="427" t="str">
        <f>IF(B23=0,"-",(C23/B23)-1)</f>
        <v>-</v>
      </c>
      <c r="E23" s="422">
        <f>E11</f>
        <v>0</v>
      </c>
      <c r="F23" s="427" t="str">
        <f>IF(C23=0,"-",(E23/C23)-1)</f>
        <v>-</v>
      </c>
      <c r="G23" s="428">
        <f>'Metas Cons'!C11</f>
        <v>0</v>
      </c>
      <c r="H23" s="427" t="str">
        <f>IF(E23=0,"-",(G23/E23)-1)</f>
        <v>-</v>
      </c>
      <c r="I23" s="428">
        <f>'Metas Cons'!G11</f>
        <v>0</v>
      </c>
      <c r="J23" s="427" t="str">
        <f>IF(G23=0,"-",(I23/G23)-1)</f>
        <v>-</v>
      </c>
      <c r="K23" s="428">
        <f>'Metas Cons'!K11</f>
        <v>0</v>
      </c>
      <c r="L23" s="427" t="str">
        <f>IF(I23=0,"-",(K23/I23)-1)</f>
        <v>-</v>
      </c>
    </row>
    <row r="24" spans="1:12">
      <c r="A24" s="393" t="s">
        <v>127</v>
      </c>
      <c r="B24" s="428">
        <f>B12*((1+Parâmetros!C11)*(1+Parâmetros!D11))</f>
        <v>0</v>
      </c>
      <c r="C24" s="422">
        <f>C12*(1+Parâmetros!D11)</f>
        <v>0</v>
      </c>
      <c r="D24" s="427" t="str">
        <f t="shared" ref="D24:D30" si="5">IF(B24=0,"-",(C24/B24)-1)</f>
        <v>-</v>
      </c>
      <c r="E24" s="422">
        <f>E12</f>
        <v>0</v>
      </c>
      <c r="F24" s="427" t="str">
        <f>IF(C24=0,"-",(E24/C24)-1)</f>
        <v>-</v>
      </c>
      <c r="G24" s="430">
        <f>'Metas Cons'!C12</f>
        <v>0</v>
      </c>
      <c r="H24" s="427" t="str">
        <f t="shared" ref="H24:H30" si="6">IF(E24=0,"-",(G24/E24)-1)</f>
        <v>-</v>
      </c>
      <c r="I24" s="430">
        <f>'Metas Cons'!G12</f>
        <v>0</v>
      </c>
      <c r="J24" s="427" t="str">
        <f t="shared" ref="J24:J30" si="7">IF(G24=0,"-",(I24/G24)-1)</f>
        <v>-</v>
      </c>
      <c r="K24" s="430">
        <f>'Metas Cons'!K12</f>
        <v>0</v>
      </c>
      <c r="L24" s="427" t="str">
        <f t="shared" ref="L24:L30" si="8">IF(I24=0,"-",(K24/I24)-1)</f>
        <v>-</v>
      </c>
    </row>
    <row r="25" spans="1:12">
      <c r="A25" s="393" t="s">
        <v>81</v>
      </c>
      <c r="B25" s="428">
        <f>B13*((1+Parâmetros!C11)*(1+Parâmetros!D11))</f>
        <v>0</v>
      </c>
      <c r="C25" s="422">
        <f>C13*(1+Parâmetros!D11)</f>
        <v>0</v>
      </c>
      <c r="D25" s="427" t="str">
        <f t="shared" si="5"/>
        <v>-</v>
      </c>
      <c r="E25" s="422">
        <f>E13</f>
        <v>0</v>
      </c>
      <c r="F25" s="427" t="str">
        <f t="shared" ref="F25:F30" si="9">IF(C25=0,"-",(E25/C25)-1)</f>
        <v>-</v>
      </c>
      <c r="G25" s="430">
        <f>'Metas Cons'!C13</f>
        <v>0</v>
      </c>
      <c r="H25" s="427" t="str">
        <f t="shared" si="6"/>
        <v>-</v>
      </c>
      <c r="I25" s="430">
        <f>'Metas Cons'!G13</f>
        <v>0</v>
      </c>
      <c r="J25" s="427" t="str">
        <f t="shared" si="7"/>
        <v>-</v>
      </c>
      <c r="K25" s="430">
        <f>'Metas Cons'!K13</f>
        <v>0</v>
      </c>
      <c r="L25" s="427" t="str">
        <f t="shared" si="8"/>
        <v>-</v>
      </c>
    </row>
    <row r="26" spans="1:12">
      <c r="A26" s="393" t="s">
        <v>122</v>
      </c>
      <c r="B26" s="428">
        <f>B14*((1+Parâmetros!C11)*(1+Parâmetros!D11))</f>
        <v>0</v>
      </c>
      <c r="C26" s="422">
        <f>C14*(1+Parâmetros!D11)</f>
        <v>0</v>
      </c>
      <c r="D26" s="427" t="str">
        <f t="shared" si="5"/>
        <v>-</v>
      </c>
      <c r="E26" s="422">
        <f>E14</f>
        <v>0</v>
      </c>
      <c r="F26" s="427" t="str">
        <f t="shared" si="9"/>
        <v>-</v>
      </c>
      <c r="G26" s="430">
        <f>'Metas Cons'!C14</f>
        <v>0</v>
      </c>
      <c r="H26" s="427" t="str">
        <f t="shared" si="6"/>
        <v>-</v>
      </c>
      <c r="I26" s="430">
        <f>'Metas Cons'!G14</f>
        <v>0</v>
      </c>
      <c r="J26" s="427" t="str">
        <f t="shared" si="7"/>
        <v>-</v>
      </c>
      <c r="K26" s="430">
        <f>'Metas Cons'!K14</f>
        <v>0</v>
      </c>
      <c r="L26" s="427" t="str">
        <f t="shared" si="8"/>
        <v>-</v>
      </c>
    </row>
    <row r="27" spans="1:12">
      <c r="A27" s="393" t="s">
        <v>82</v>
      </c>
      <c r="B27" s="428">
        <f>B24-B26</f>
        <v>0</v>
      </c>
      <c r="C27" s="430">
        <f>C24-C26</f>
        <v>0</v>
      </c>
      <c r="D27" s="427" t="str">
        <f t="shared" si="5"/>
        <v>-</v>
      </c>
      <c r="E27" s="430">
        <f>E24-E26</f>
        <v>0</v>
      </c>
      <c r="F27" s="427" t="str">
        <f t="shared" si="9"/>
        <v>-</v>
      </c>
      <c r="G27" s="430">
        <f>'Metas Cons'!C15</f>
        <v>0</v>
      </c>
      <c r="H27" s="427" t="str">
        <f t="shared" si="6"/>
        <v>-</v>
      </c>
      <c r="I27" s="430">
        <f>'Metas Cons'!G15</f>
        <v>0</v>
      </c>
      <c r="J27" s="427" t="str">
        <f t="shared" si="7"/>
        <v>-</v>
      </c>
      <c r="K27" s="430">
        <f>'Metas Cons'!K15</f>
        <v>0</v>
      </c>
      <c r="L27" s="427" t="str">
        <f t="shared" si="8"/>
        <v>-</v>
      </c>
    </row>
    <row r="28" spans="1:12">
      <c r="A28" s="393" t="s">
        <v>83</v>
      </c>
      <c r="B28" s="428">
        <f>B16*((1+Parâmetros!C11)*(1+Parâmetros!D11))</f>
        <v>0</v>
      </c>
      <c r="C28" s="422">
        <f>C16*(1+Parâmetros!D11)</f>
        <v>0</v>
      </c>
      <c r="D28" s="427" t="str">
        <f t="shared" si="5"/>
        <v>-</v>
      </c>
      <c r="E28" s="422">
        <f>E16</f>
        <v>0</v>
      </c>
      <c r="F28" s="427" t="str">
        <f t="shared" si="9"/>
        <v>-</v>
      </c>
      <c r="G28" s="430">
        <f>'Metas Cons'!C16</f>
        <v>0</v>
      </c>
      <c r="H28" s="427" t="str">
        <f t="shared" si="6"/>
        <v>-</v>
      </c>
      <c r="I28" s="430">
        <f>'Metas Cons'!G16</f>
        <v>0</v>
      </c>
      <c r="J28" s="427" t="str">
        <f t="shared" si="7"/>
        <v>-</v>
      </c>
      <c r="K28" s="430">
        <f>'Metas Cons'!K16</f>
        <v>0</v>
      </c>
      <c r="L28" s="427" t="str">
        <f t="shared" si="8"/>
        <v>-</v>
      </c>
    </row>
    <row r="29" spans="1:12">
      <c r="A29" s="393" t="s">
        <v>84</v>
      </c>
      <c r="B29" s="428">
        <f>B17*((1+Parâmetros!C11)*(1+Parâmetros!D11))</f>
        <v>0</v>
      </c>
      <c r="C29" s="422">
        <f>C17*(1+Parâmetros!D11)</f>
        <v>0</v>
      </c>
      <c r="D29" s="427" t="str">
        <f t="shared" si="5"/>
        <v>-</v>
      </c>
      <c r="E29" s="422">
        <f>E17</f>
        <v>0</v>
      </c>
      <c r="F29" s="427" t="str">
        <f t="shared" si="9"/>
        <v>-</v>
      </c>
      <c r="G29" s="430">
        <f>'Metas Cons'!C17</f>
        <v>0</v>
      </c>
      <c r="H29" s="427" t="str">
        <f t="shared" si="6"/>
        <v>-</v>
      </c>
      <c r="I29" s="430">
        <f>'Metas Cons'!G17</f>
        <v>0</v>
      </c>
      <c r="J29" s="427" t="str">
        <f t="shared" si="7"/>
        <v>-</v>
      </c>
      <c r="K29" s="430">
        <f>'Metas Cons'!K17</f>
        <v>0</v>
      </c>
      <c r="L29" s="427" t="str">
        <f t="shared" si="8"/>
        <v>-</v>
      </c>
    </row>
    <row r="30" spans="1:12">
      <c r="A30" s="394" t="s">
        <v>78</v>
      </c>
      <c r="B30" s="428">
        <f>B18*((1+Parâmetros!C11)*(1+Parâmetros!D11))</f>
        <v>0</v>
      </c>
      <c r="C30" s="422">
        <f>C18*(1+Parâmetros!D11)</f>
        <v>0</v>
      </c>
      <c r="D30" s="427" t="str">
        <f t="shared" si="5"/>
        <v>-</v>
      </c>
      <c r="E30" s="422">
        <f>E18</f>
        <v>0</v>
      </c>
      <c r="F30" s="427" t="str">
        <f t="shared" si="9"/>
        <v>-</v>
      </c>
      <c r="G30" s="431">
        <f>'Metas Cons'!C18</f>
        <v>0</v>
      </c>
      <c r="H30" s="427" t="str">
        <f t="shared" si="6"/>
        <v>-</v>
      </c>
      <c r="I30" s="428" t="str">
        <f>IF('Metas Cons'!G18=0,"0",('Metas Cons'!G18))</f>
        <v>0</v>
      </c>
      <c r="J30" s="427" t="str">
        <f t="shared" si="7"/>
        <v>-</v>
      </c>
      <c r="K30" s="428" t="str">
        <f>IF('Metas Cons'!K18=0,"0",('Metas Cons'!K18))</f>
        <v>0</v>
      </c>
      <c r="L30" s="427" t="e">
        <f t="shared" si="8"/>
        <v>#DIV/0!</v>
      </c>
    </row>
    <row r="31" spans="1:12">
      <c r="A31" s="553" t="s">
        <v>210</v>
      </c>
      <c r="B31" s="553"/>
      <c r="C31" s="553"/>
      <c r="D31" s="553"/>
      <c r="E31" s="553"/>
      <c r="F31" s="553"/>
      <c r="G31" s="553"/>
      <c r="H31" s="553"/>
      <c r="I31" s="553"/>
      <c r="J31" s="553"/>
      <c r="K31" s="553"/>
      <c r="L31" s="553"/>
    </row>
  </sheetData>
  <mergeCells count="35">
    <mergeCell ref="A31:L31"/>
    <mergeCell ref="F21:F22"/>
    <mergeCell ref="I21:I22"/>
    <mergeCell ref="J21:J22"/>
    <mergeCell ref="K21:K22"/>
    <mergeCell ref="C21:C22"/>
    <mergeCell ref="D21:D22"/>
    <mergeCell ref="L21:L22"/>
    <mergeCell ref="G21:G22"/>
    <mergeCell ref="H21:H22"/>
    <mergeCell ref="A21:A22"/>
    <mergeCell ref="B21:B22"/>
    <mergeCell ref="A1:L1"/>
    <mergeCell ref="A2:L2"/>
    <mergeCell ref="A3:L3"/>
    <mergeCell ref="A4:L4"/>
    <mergeCell ref="B8:L8"/>
    <mergeCell ref="A5:L5"/>
    <mergeCell ref="A6:L6"/>
    <mergeCell ref="A7:B7"/>
    <mergeCell ref="B20:L20"/>
    <mergeCell ref="E21:E22"/>
    <mergeCell ref="F9:F10"/>
    <mergeCell ref="G9:G10"/>
    <mergeCell ref="H9:H10"/>
    <mergeCell ref="D9:D10"/>
    <mergeCell ref="I9:I10"/>
    <mergeCell ref="A19:L19"/>
    <mergeCell ref="J9:J10"/>
    <mergeCell ref="K9:K10"/>
    <mergeCell ref="L9:L10"/>
    <mergeCell ref="A9:A10"/>
    <mergeCell ref="B9:B10"/>
    <mergeCell ref="C9:C10"/>
    <mergeCell ref="E9:E10"/>
  </mergeCells>
  <phoneticPr fontId="30" type="noConversion"/>
  <pageMargins left="0.78740157480314965" right="0.78740157480314965" top="0.98425196850393704" bottom="0.98425196850393704" header="0.51181102362204722" footer="0.51181102362204722"/>
  <pageSetup paperSize="9" scale="70"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sheetPr codeName="Plan14"/>
  <dimension ref="A1:H41"/>
  <sheetViews>
    <sheetView zoomScaleNormal="95" zoomScaleSheetLayoutView="90" workbookViewId="0">
      <selection activeCell="B64" sqref="B64"/>
    </sheetView>
  </sheetViews>
  <sheetFormatPr defaultRowHeight="12.75"/>
  <cols>
    <col min="1" max="1" width="22" style="11" customWidth="1"/>
    <col min="2" max="2" width="17.5703125" style="11" customWidth="1"/>
    <col min="3" max="3" width="10.140625" style="11" customWidth="1"/>
    <col min="4" max="4" width="17.7109375" style="11" customWidth="1"/>
    <col min="5" max="5" width="10.42578125" style="11" customWidth="1"/>
    <col min="6" max="6" width="18" style="11" customWidth="1"/>
    <col min="7" max="7" width="10.7109375" style="11" customWidth="1"/>
    <col min="8" max="16384" width="9.140625" style="11"/>
  </cols>
  <sheetData>
    <row r="1" spans="1:7" ht="15.75">
      <c r="A1" s="612" t="str">
        <f>Parâmetros!A7</f>
        <v>Município de :</v>
      </c>
      <c r="B1" s="608"/>
      <c r="C1" s="608"/>
      <c r="D1" s="608"/>
      <c r="E1" s="608"/>
      <c r="F1" s="608"/>
      <c r="G1" s="609"/>
    </row>
    <row r="2" spans="1:7" ht="15.75">
      <c r="A2" s="607" t="s">
        <v>36</v>
      </c>
      <c r="B2" s="608"/>
      <c r="C2" s="608"/>
      <c r="D2" s="608"/>
      <c r="E2" s="608"/>
      <c r="F2" s="608"/>
      <c r="G2" s="609"/>
    </row>
    <row r="3" spans="1:7" ht="15.75">
      <c r="A3" s="607" t="str">
        <f>'Metas Cons'!A3:M3</f>
        <v>ANEXO DE METAS FISCAIS</v>
      </c>
      <c r="B3" s="608"/>
      <c r="C3" s="608"/>
      <c r="D3" s="608"/>
      <c r="E3" s="608"/>
      <c r="F3" s="608"/>
      <c r="G3" s="609"/>
    </row>
    <row r="4" spans="1:7" ht="15.75">
      <c r="A4" s="616" t="s">
        <v>492</v>
      </c>
      <c r="B4" s="617"/>
      <c r="C4" s="617"/>
      <c r="D4" s="617"/>
      <c r="E4" s="617"/>
      <c r="F4" s="617"/>
      <c r="G4" s="618"/>
    </row>
    <row r="5" spans="1:7" ht="15.75">
      <c r="A5" s="607" t="s">
        <v>653</v>
      </c>
      <c r="B5" s="608"/>
      <c r="C5" s="608"/>
      <c r="D5" s="608"/>
      <c r="E5" s="608"/>
      <c r="F5" s="608"/>
      <c r="G5" s="609"/>
    </row>
    <row r="6" spans="1:7" ht="15.75">
      <c r="A6" s="607"/>
      <c r="B6" s="608"/>
      <c r="C6" s="608"/>
      <c r="D6" s="608"/>
      <c r="E6" s="608"/>
      <c r="F6" s="608"/>
      <c r="G6" s="609"/>
    </row>
    <row r="7" spans="1:7" ht="15.75">
      <c r="A7" s="614" t="s">
        <v>499</v>
      </c>
      <c r="B7" s="615"/>
      <c r="C7" s="395"/>
      <c r="D7" s="395"/>
      <c r="E7" s="395"/>
      <c r="F7" s="395"/>
      <c r="G7" s="398">
        <v>1</v>
      </c>
    </row>
    <row r="8" spans="1:7" s="12" customFormat="1" ht="25.5" customHeight="1">
      <c r="A8" s="399" t="s">
        <v>86</v>
      </c>
      <c r="B8" s="399">
        <f>Parâmetros!C10</f>
        <v>2019</v>
      </c>
      <c r="C8" s="399" t="s">
        <v>13</v>
      </c>
      <c r="D8" s="399">
        <f>B8-1</f>
        <v>2018</v>
      </c>
      <c r="E8" s="399" t="s">
        <v>13</v>
      </c>
      <c r="F8" s="399">
        <f>D8-1</f>
        <v>2017</v>
      </c>
      <c r="G8" s="400" t="s">
        <v>13</v>
      </c>
    </row>
    <row r="9" spans="1:7" ht="15.75">
      <c r="A9" s="401" t="s">
        <v>87</v>
      </c>
      <c r="B9" s="432">
        <f>D12</f>
        <v>0</v>
      </c>
      <c r="C9" s="433" t="str">
        <f>IF(B12=0,"-",(B9/B12))</f>
        <v>-</v>
      </c>
      <c r="D9" s="432">
        <f>F12</f>
        <v>0</v>
      </c>
      <c r="E9" s="433" t="str">
        <f>IF(D12=0,"-",(D9/D12))</f>
        <v>-</v>
      </c>
      <c r="F9" s="432">
        <v>0</v>
      </c>
      <c r="G9" s="433" t="str">
        <f>IF(F12=0,"-",(F9/F12))</f>
        <v>-</v>
      </c>
    </row>
    <row r="10" spans="1:7" ht="15.75">
      <c r="A10" s="401" t="s">
        <v>41</v>
      </c>
      <c r="B10" s="438"/>
      <c r="C10" s="433" t="str">
        <f>IF(B12=0,"-",(B10/B12))</f>
        <v>-</v>
      </c>
      <c r="D10" s="438"/>
      <c r="E10" s="433" t="str">
        <f>IF(D12=0,"-",(D10/D12))</f>
        <v>-</v>
      </c>
      <c r="F10" s="396"/>
      <c r="G10" s="433" t="str">
        <f>IF(F12=0,"-",(F10/F12))</f>
        <v>-</v>
      </c>
    </row>
    <row r="11" spans="1:7" ht="15.75">
      <c r="A11" s="402" t="s">
        <v>88</v>
      </c>
      <c r="B11" s="397">
        <v>0</v>
      </c>
      <c r="C11" s="436" t="str">
        <f>IF(B12=0,"-",(B11/B12))</f>
        <v>-</v>
      </c>
      <c r="D11" s="397">
        <v>0</v>
      </c>
      <c r="E11" s="436" t="str">
        <f>IF(D12=0,"-",(D11/D12))</f>
        <v>-</v>
      </c>
      <c r="F11" s="397">
        <v>0</v>
      </c>
      <c r="G11" s="436" t="str">
        <f>IF(F12=0,"-",(F11/F12))</f>
        <v>-</v>
      </c>
    </row>
    <row r="12" spans="1:7" ht="15.75">
      <c r="A12" s="403" t="s">
        <v>89</v>
      </c>
      <c r="B12" s="437">
        <f>SUM(B9:B11)</f>
        <v>0</v>
      </c>
      <c r="C12" s="436" t="str">
        <f>IF(B12=0,"-",(B12/B12))</f>
        <v>-</v>
      </c>
      <c r="D12" s="437">
        <f>SUM(D9:D11)</f>
        <v>0</v>
      </c>
      <c r="E12" s="436" t="str">
        <f>IF(D12=0,"-",(D12/D12))</f>
        <v>-</v>
      </c>
      <c r="F12" s="437">
        <f>SUM(F9:F11)</f>
        <v>0</v>
      </c>
      <c r="G12" s="436" t="str">
        <f>IF(F12=0,"-",(F12/F12))</f>
        <v>-</v>
      </c>
    </row>
    <row r="13" spans="1:7" ht="15.75">
      <c r="A13" s="613"/>
      <c r="B13" s="613"/>
      <c r="C13" s="613"/>
      <c r="D13" s="613"/>
      <c r="E13" s="613"/>
      <c r="F13" s="613"/>
      <c r="G13" s="613"/>
    </row>
    <row r="14" spans="1:7" ht="15.75" customHeight="1">
      <c r="A14" s="610" t="s">
        <v>90</v>
      </c>
      <c r="B14" s="610"/>
      <c r="C14" s="610"/>
      <c r="D14" s="610"/>
      <c r="E14" s="610"/>
      <c r="F14" s="610"/>
      <c r="G14" s="610"/>
    </row>
    <row r="15" spans="1:7" s="12" customFormat="1" ht="25.5" customHeight="1">
      <c r="A15" s="399" t="s">
        <v>86</v>
      </c>
      <c r="B15" s="399">
        <f>Parâmetros!C10</f>
        <v>2019</v>
      </c>
      <c r="C15" s="399" t="s">
        <v>13</v>
      </c>
      <c r="D15" s="399">
        <f>B15-1</f>
        <v>2018</v>
      </c>
      <c r="E15" s="399" t="s">
        <v>13</v>
      </c>
      <c r="F15" s="399">
        <f>D15-1</f>
        <v>2017</v>
      </c>
      <c r="G15" s="400" t="s">
        <v>13</v>
      </c>
    </row>
    <row r="16" spans="1:7" ht="15.75">
      <c r="A16" s="401" t="s">
        <v>87</v>
      </c>
      <c r="B16" s="432">
        <f>D19</f>
        <v>0</v>
      </c>
      <c r="C16" s="433" t="str">
        <f>IF(B19=0,"-",(B16/B19))</f>
        <v>-</v>
      </c>
      <c r="D16" s="432">
        <f>F19</f>
        <v>0</v>
      </c>
      <c r="E16" s="433" t="str">
        <f>IF(D19=0,"-",(D16/D19))</f>
        <v>-</v>
      </c>
      <c r="F16" s="432">
        <v>0</v>
      </c>
      <c r="G16" s="433" t="str">
        <f>IF(F19=0,"-",(F16/F19))</f>
        <v>-</v>
      </c>
    </row>
    <row r="17" spans="1:7" ht="15.75">
      <c r="A17" s="401" t="s">
        <v>41</v>
      </c>
      <c r="B17" s="396"/>
      <c r="C17" s="433" t="str">
        <f>IF(B19=0,"-",(B17/B19))</f>
        <v>-</v>
      </c>
      <c r="D17" s="396"/>
      <c r="E17" s="433" t="str">
        <f>IF(D19=0,"-",(D17/D19))</f>
        <v>-</v>
      </c>
      <c r="F17" s="396"/>
      <c r="G17" s="433" t="str">
        <f>IF(F19=0,"-",(F17/F19))</f>
        <v>-</v>
      </c>
    </row>
    <row r="18" spans="1:7" ht="31.5">
      <c r="A18" s="402" t="s">
        <v>591</v>
      </c>
      <c r="B18" s="397">
        <v>0</v>
      </c>
      <c r="C18" s="436" t="str">
        <f>IF(B19=0,"-",(B18/B19))</f>
        <v>-</v>
      </c>
      <c r="D18" s="397">
        <v>0</v>
      </c>
      <c r="E18" s="436" t="str">
        <f>IF(D19=0,"-",(D18/D19))</f>
        <v>-</v>
      </c>
      <c r="F18" s="397">
        <v>0</v>
      </c>
      <c r="G18" s="436" t="str">
        <f>IF(F19=0,"-",(F18/F19))</f>
        <v>-</v>
      </c>
    </row>
    <row r="19" spans="1:7" ht="15.75">
      <c r="A19" s="403" t="s">
        <v>89</v>
      </c>
      <c r="B19" s="437">
        <f>SUM(B16:B18)</f>
        <v>0</v>
      </c>
      <c r="C19" s="436" t="str">
        <f>IF(B19=0,"-",(B19/B19))</f>
        <v>-</v>
      </c>
      <c r="D19" s="437">
        <f>SUM(D16:D18)</f>
        <v>0</v>
      </c>
      <c r="E19" s="436" t="str">
        <f>IF(D19=0,"-",(D19/D19))</f>
        <v>-</v>
      </c>
      <c r="F19" s="437">
        <f>SUM(F16:F18)</f>
        <v>0</v>
      </c>
      <c r="G19" s="436" t="str">
        <f>IF(F19=0,"-",(F19/F19))</f>
        <v>-</v>
      </c>
    </row>
    <row r="20" spans="1:7" ht="15.75">
      <c r="A20" s="611"/>
      <c r="B20" s="611"/>
      <c r="C20" s="611"/>
      <c r="D20" s="611"/>
      <c r="E20" s="611"/>
      <c r="F20" s="611"/>
      <c r="G20" s="611"/>
    </row>
    <row r="21" spans="1:7" ht="15.75" customHeight="1">
      <c r="A21" s="610" t="s">
        <v>179</v>
      </c>
      <c r="B21" s="610"/>
      <c r="C21" s="610"/>
      <c r="D21" s="610"/>
      <c r="E21" s="610"/>
      <c r="F21" s="610"/>
      <c r="G21" s="610"/>
    </row>
    <row r="22" spans="1:7" s="12" customFormat="1" ht="25.5" customHeight="1">
      <c r="A22" s="399" t="s">
        <v>86</v>
      </c>
      <c r="B22" s="399">
        <f>Parâmetros!C10</f>
        <v>2019</v>
      </c>
      <c r="C22" s="399" t="s">
        <v>13</v>
      </c>
      <c r="D22" s="399">
        <f>B22-1</f>
        <v>2018</v>
      </c>
      <c r="E22" s="399" t="s">
        <v>13</v>
      </c>
      <c r="F22" s="399">
        <f>D22-1</f>
        <v>2017</v>
      </c>
      <c r="G22" s="400" t="s">
        <v>13</v>
      </c>
    </row>
    <row r="23" spans="1:7" ht="15.75">
      <c r="A23" s="401" t="s">
        <v>87</v>
      </c>
      <c r="B23" s="432">
        <f>B9+B16</f>
        <v>0</v>
      </c>
      <c r="C23" s="433" t="str">
        <f>IF(B26=0,"-",(B23/B26))</f>
        <v>-</v>
      </c>
      <c r="D23" s="432">
        <f>D9+D16</f>
        <v>0</v>
      </c>
      <c r="E23" s="433" t="str">
        <f>IF(D26=0,"-",(D23/D26))</f>
        <v>-</v>
      </c>
      <c r="F23" s="432">
        <f>F9+F16</f>
        <v>0</v>
      </c>
      <c r="G23" s="433" t="str">
        <f>IF(F26=0,"-",(F23/F26))</f>
        <v>-</v>
      </c>
    </row>
    <row r="24" spans="1:7" ht="15.75">
      <c r="A24" s="401" t="s">
        <v>41</v>
      </c>
      <c r="B24" s="434">
        <f>B10+B17</f>
        <v>0</v>
      </c>
      <c r="C24" s="433" t="str">
        <f>IF(B26=0,"-",(B24/B26))</f>
        <v>-</v>
      </c>
      <c r="D24" s="434">
        <f>D10+D17</f>
        <v>0</v>
      </c>
      <c r="E24" s="433" t="str">
        <f>IF(D26=0,"-",(D24/D26))</f>
        <v>-</v>
      </c>
      <c r="F24" s="434">
        <f>F10+F17</f>
        <v>0</v>
      </c>
      <c r="G24" s="433" t="str">
        <f>IF(F26=0,"-",(F24/F26))</f>
        <v>-</v>
      </c>
    </row>
    <row r="25" spans="1:7" ht="15.75">
      <c r="A25" s="402" t="s">
        <v>88</v>
      </c>
      <c r="B25" s="435">
        <f>B11+B18</f>
        <v>0</v>
      </c>
      <c r="C25" s="436" t="str">
        <f>IF(B26=0,"-",(B25/B26))</f>
        <v>-</v>
      </c>
      <c r="D25" s="435">
        <f>D11+D18</f>
        <v>0</v>
      </c>
      <c r="E25" s="436" t="str">
        <f>IF(D26=0,"-",(D25/D26))</f>
        <v>-</v>
      </c>
      <c r="F25" s="435">
        <f>F11+F18</f>
        <v>0</v>
      </c>
      <c r="G25" s="436" t="str">
        <f>IF(F26=0,"-",(F25/F26))</f>
        <v>-</v>
      </c>
    </row>
    <row r="26" spans="1:7" ht="15.75">
      <c r="A26" s="403" t="s">
        <v>89</v>
      </c>
      <c r="B26" s="437">
        <f>SUM(B23:B25)</f>
        <v>0</v>
      </c>
      <c r="C26" s="436" t="str">
        <f>IF(B26=0,"-",(B26/B26))</f>
        <v>-</v>
      </c>
      <c r="D26" s="437">
        <f>SUM(D23:D25)</f>
        <v>0</v>
      </c>
      <c r="E26" s="436" t="str">
        <f>IF(D26=0,"-",(D26/D26))</f>
        <v>-</v>
      </c>
      <c r="F26" s="437">
        <f>SUM(F23:F25)</f>
        <v>0</v>
      </c>
      <c r="G26" s="436" t="str">
        <f>IF(F26=0,"-",(F26/F26))</f>
        <v>-</v>
      </c>
    </row>
    <row r="27" spans="1:7" ht="15.75">
      <c r="A27" s="605" t="s">
        <v>210</v>
      </c>
      <c r="B27" s="606"/>
      <c r="C27" s="606"/>
      <c r="D27" s="606"/>
      <c r="E27" s="606"/>
      <c r="F27" s="606"/>
      <c r="G27" s="606"/>
    </row>
    <row r="41" spans="8:8">
      <c r="H41" s="11" t="s">
        <v>630</v>
      </c>
    </row>
  </sheetData>
  <mergeCells count="12">
    <mergeCell ref="A27:G27"/>
    <mergeCell ref="A6:G6"/>
    <mergeCell ref="A21:G21"/>
    <mergeCell ref="A20:G20"/>
    <mergeCell ref="A1:G1"/>
    <mergeCell ref="A2:G2"/>
    <mergeCell ref="A13:G13"/>
    <mergeCell ref="A14:G14"/>
    <mergeCell ref="A7:B7"/>
    <mergeCell ref="A3:G3"/>
    <mergeCell ref="A4:G4"/>
    <mergeCell ref="A5:G5"/>
  </mergeCells>
  <phoneticPr fontId="30" type="noConversion"/>
  <pageMargins left="0.78740157480314965" right="0.78740157480314965" top="0.98425196850393704" bottom="0.98425196850393704" header="0.51181102362204722" footer="0.51181102362204722"/>
  <pageSetup scale="80"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sheetPr codeName="Plan15"/>
  <dimension ref="A1:D31"/>
  <sheetViews>
    <sheetView topLeftCell="A7" zoomScale="90" zoomScaleNormal="90" zoomScaleSheetLayoutView="90" workbookViewId="0">
      <selection activeCell="D14" sqref="D14"/>
    </sheetView>
  </sheetViews>
  <sheetFormatPr defaultRowHeight="14.25"/>
  <cols>
    <col min="1" max="1" width="58.42578125" style="13" customWidth="1"/>
    <col min="2" max="3" width="14.7109375" style="13" customWidth="1"/>
    <col min="4" max="4" width="15.7109375" style="13" customWidth="1"/>
    <col min="5" max="16384" width="9.140625" style="13"/>
  </cols>
  <sheetData>
    <row r="1" spans="1:4">
      <c r="A1" s="630" t="str">
        <f>Parâmetros!A7</f>
        <v>Município de :</v>
      </c>
      <c r="B1" s="628"/>
      <c r="C1" s="628"/>
      <c r="D1" s="629"/>
    </row>
    <row r="2" spans="1:4">
      <c r="A2" s="627" t="s">
        <v>36</v>
      </c>
      <c r="B2" s="628"/>
      <c r="C2" s="628"/>
      <c r="D2" s="629"/>
    </row>
    <row r="3" spans="1:4">
      <c r="A3" s="627" t="s">
        <v>488</v>
      </c>
      <c r="B3" s="628"/>
      <c r="C3" s="628"/>
      <c r="D3" s="629"/>
    </row>
    <row r="4" spans="1:4" ht="15">
      <c r="A4" s="631" t="s">
        <v>493</v>
      </c>
      <c r="B4" s="632"/>
      <c r="C4" s="632"/>
      <c r="D4" s="633"/>
    </row>
    <row r="5" spans="1:4">
      <c r="A5" s="627" t="s">
        <v>654</v>
      </c>
      <c r="B5" s="628"/>
      <c r="C5" s="628"/>
      <c r="D5" s="629"/>
    </row>
    <row r="6" spans="1:4">
      <c r="A6" s="627"/>
      <c r="B6" s="628"/>
      <c r="C6" s="628"/>
      <c r="D6" s="629"/>
    </row>
    <row r="7" spans="1:4">
      <c r="A7" s="442" t="s">
        <v>498</v>
      </c>
      <c r="B7" s="443"/>
      <c r="C7" s="443"/>
      <c r="D7" s="444">
        <v>1</v>
      </c>
    </row>
    <row r="8" spans="1:4" s="14" customFormat="1" ht="25.5" customHeight="1">
      <c r="A8" s="445" t="s">
        <v>91</v>
      </c>
      <c r="B8" s="446">
        <v>2019</v>
      </c>
      <c r="C8" s="446">
        <f>B8-1</f>
        <v>2018</v>
      </c>
      <c r="D8" s="447">
        <f>C8-1</f>
        <v>2017</v>
      </c>
    </row>
    <row r="9" spans="1:4" s="14" customFormat="1" ht="25.5" customHeight="1">
      <c r="A9" s="448" t="s">
        <v>666</v>
      </c>
      <c r="B9" s="477"/>
      <c r="C9" s="478"/>
      <c r="D9" s="449">
        <v>100</v>
      </c>
    </row>
    <row r="10" spans="1:4" ht="12.75" customHeight="1">
      <c r="A10" s="450" t="s">
        <v>631</v>
      </c>
      <c r="B10" s="451">
        <f>B11</f>
        <v>0</v>
      </c>
      <c r="C10" s="452">
        <f>C11</f>
        <v>0</v>
      </c>
      <c r="D10" s="452">
        <f>D11</f>
        <v>20</v>
      </c>
    </row>
    <row r="11" spans="1:4" ht="12.75" customHeight="1">
      <c r="A11" s="450" t="s">
        <v>632</v>
      </c>
      <c r="B11" s="452">
        <f>B12+B13+B14</f>
        <v>0</v>
      </c>
      <c r="C11" s="452">
        <f>C12+C13+C14</f>
        <v>0</v>
      </c>
      <c r="D11" s="452">
        <f>D12+D13+D14</f>
        <v>20</v>
      </c>
    </row>
    <row r="12" spans="1:4" ht="12.75" customHeight="1">
      <c r="A12" s="450" t="s">
        <v>92</v>
      </c>
      <c r="B12" s="453">
        <v>0</v>
      </c>
      <c r="C12" s="454">
        <v>0</v>
      </c>
      <c r="D12" s="454">
        <v>10</v>
      </c>
    </row>
    <row r="13" spans="1:4" ht="12.75" customHeight="1">
      <c r="A13" s="450" t="s">
        <v>93</v>
      </c>
      <c r="B13" s="453">
        <v>0</v>
      </c>
      <c r="C13" s="454">
        <v>0</v>
      </c>
      <c r="D13" s="454">
        <v>10</v>
      </c>
    </row>
    <row r="14" spans="1:4" ht="12.75" customHeight="1">
      <c r="A14" s="450" t="s">
        <v>633</v>
      </c>
      <c r="B14" s="453">
        <v>0</v>
      </c>
      <c r="C14" s="454">
        <v>0</v>
      </c>
      <c r="D14" s="454">
        <v>0</v>
      </c>
    </row>
    <row r="15" spans="1:4" ht="12.75" customHeight="1">
      <c r="A15" s="450" t="s">
        <v>142</v>
      </c>
      <c r="B15" s="455">
        <v>0</v>
      </c>
      <c r="C15" s="456">
        <v>0</v>
      </c>
      <c r="D15" s="456">
        <v>10</v>
      </c>
    </row>
    <row r="16" spans="1:4">
      <c r="A16" s="457" t="s">
        <v>634</v>
      </c>
      <c r="B16" s="458">
        <f>B12+B13+B14+B15</f>
        <v>0</v>
      </c>
      <c r="C16" s="458">
        <f>C12+C13+C14+C15</f>
        <v>0</v>
      </c>
      <c r="D16" s="458">
        <f>D9+D10+D15</f>
        <v>130</v>
      </c>
    </row>
    <row r="17" spans="1:4">
      <c r="A17" s="626"/>
      <c r="B17" s="626"/>
      <c r="C17" s="626"/>
      <c r="D17" s="626"/>
    </row>
    <row r="18" spans="1:4" s="14" customFormat="1">
      <c r="A18" s="620" t="s">
        <v>161</v>
      </c>
      <c r="B18" s="622">
        <f>B8</f>
        <v>2019</v>
      </c>
      <c r="C18" s="622">
        <f>B18-1</f>
        <v>2018</v>
      </c>
      <c r="D18" s="622">
        <f>C18-1</f>
        <v>2017</v>
      </c>
    </row>
    <row r="19" spans="1:4" s="14" customFormat="1">
      <c r="A19" s="621"/>
      <c r="B19" s="623"/>
      <c r="C19" s="623"/>
      <c r="D19" s="623"/>
    </row>
    <row r="20" spans="1:4" ht="28.5">
      <c r="A20" s="459" t="s">
        <v>635</v>
      </c>
      <c r="B20" s="460"/>
      <c r="C20" s="460"/>
      <c r="D20" s="461"/>
    </row>
    <row r="21" spans="1:4">
      <c r="A21" s="459" t="s">
        <v>94</v>
      </c>
      <c r="B21" s="462">
        <f>B22+B23+B24</f>
        <v>0</v>
      </c>
      <c r="C21" s="462">
        <f>C22+C23+C24</f>
        <v>0</v>
      </c>
      <c r="D21" s="463">
        <f>D22+D23+D24</f>
        <v>0</v>
      </c>
    </row>
    <row r="22" spans="1:4">
      <c r="A22" s="459" t="s">
        <v>95</v>
      </c>
      <c r="B22" s="464"/>
      <c r="C22" s="464">
        <v>0</v>
      </c>
      <c r="D22" s="465">
        <v>0</v>
      </c>
    </row>
    <row r="23" spans="1:4">
      <c r="A23" s="459" t="s">
        <v>96</v>
      </c>
      <c r="B23" s="464"/>
      <c r="C23" s="464"/>
      <c r="D23" s="465"/>
    </row>
    <row r="24" spans="1:4">
      <c r="A24" s="459" t="s">
        <v>97</v>
      </c>
      <c r="B24" s="464"/>
      <c r="C24" s="464">
        <v>0</v>
      </c>
      <c r="D24" s="465"/>
    </row>
    <row r="25" spans="1:4">
      <c r="A25" s="459" t="s">
        <v>98</v>
      </c>
      <c r="B25" s="462">
        <f>B26+B27</f>
        <v>0</v>
      </c>
      <c r="C25" s="462">
        <f>C26+C27</f>
        <v>0</v>
      </c>
      <c r="D25" s="463">
        <f>D26+D27</f>
        <v>0</v>
      </c>
    </row>
    <row r="26" spans="1:4">
      <c r="A26" s="459" t="s">
        <v>99</v>
      </c>
      <c r="B26" s="464">
        <v>0</v>
      </c>
      <c r="C26" s="464"/>
      <c r="D26" s="465"/>
    </row>
    <row r="27" spans="1:4">
      <c r="A27" s="466" t="s">
        <v>100</v>
      </c>
      <c r="B27" s="467"/>
      <c r="C27" s="467"/>
      <c r="D27" s="468"/>
    </row>
    <row r="28" spans="1:4">
      <c r="A28" s="466" t="s">
        <v>634</v>
      </c>
      <c r="B28" s="469">
        <f>B21+B25</f>
        <v>0</v>
      </c>
      <c r="C28" s="469">
        <f>C21+C25</f>
        <v>0</v>
      </c>
      <c r="D28" s="470">
        <f>D21+D25</f>
        <v>0</v>
      </c>
    </row>
    <row r="29" spans="1:4">
      <c r="A29" s="624" t="s">
        <v>101</v>
      </c>
      <c r="B29" s="467"/>
      <c r="C29" s="467"/>
      <c r="D29" s="468"/>
    </row>
    <row r="30" spans="1:4">
      <c r="A30" s="625"/>
      <c r="B30" s="469">
        <f>C30+B16-B28</f>
        <v>130</v>
      </c>
      <c r="C30" s="469">
        <f>D30+C16-C28</f>
        <v>130</v>
      </c>
      <c r="D30" s="471">
        <f>D16-D28</f>
        <v>130</v>
      </c>
    </row>
    <row r="31" spans="1:4">
      <c r="A31" s="619" t="s">
        <v>210</v>
      </c>
      <c r="B31" s="619"/>
      <c r="C31" s="619"/>
      <c r="D31" s="619"/>
    </row>
  </sheetData>
  <mergeCells count="13">
    <mergeCell ref="A17:D17"/>
    <mergeCell ref="A5:D5"/>
    <mergeCell ref="A6:D6"/>
    <mergeCell ref="A1:D1"/>
    <mergeCell ref="A2:D2"/>
    <mergeCell ref="A3:D3"/>
    <mergeCell ref="A4:D4"/>
    <mergeCell ref="A31:D31"/>
    <mergeCell ref="A18:A19"/>
    <mergeCell ref="B18:B19"/>
    <mergeCell ref="C18:C19"/>
    <mergeCell ref="D18:D19"/>
    <mergeCell ref="A29:A30"/>
  </mergeCells>
  <phoneticPr fontId="30" type="noConversion"/>
  <pageMargins left="0.78740157499999996" right="0.78740157499999996" top="0.984251969" bottom="0.984251969" header="0.49212598499999999" footer="0.49212598499999999"/>
  <pageSetup scale="84"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dimension ref="A1:I199"/>
  <sheetViews>
    <sheetView topLeftCell="A181" workbookViewId="0">
      <selection activeCell="A8" sqref="A8:I8"/>
    </sheetView>
  </sheetViews>
  <sheetFormatPr defaultRowHeight="11.25" customHeight="1"/>
  <cols>
    <col min="1" max="1" width="59.28515625" style="54" customWidth="1"/>
    <col min="2" max="2" width="13.85546875" style="54" customWidth="1"/>
    <col min="3" max="3" width="7.140625" style="54" customWidth="1"/>
    <col min="4" max="4" width="18.5703125" style="54" hidden="1" customWidth="1"/>
    <col min="5" max="5" width="12.85546875" style="54" hidden="1" customWidth="1"/>
    <col min="6" max="6" width="12.85546875" style="54" customWidth="1"/>
    <col min="7" max="7" width="7.140625" style="54" customWidth="1"/>
    <col min="8" max="8" width="12.85546875" style="54" customWidth="1"/>
    <col min="9" max="9" width="5.7109375" style="54" customWidth="1"/>
    <col min="10" max="16384" width="9.140625" style="54"/>
  </cols>
  <sheetData>
    <row r="1" spans="1:9" ht="11.25" customHeight="1">
      <c r="A1" s="647" t="str">
        <f>Parâmetros!A7</f>
        <v>Município de :</v>
      </c>
      <c r="B1" s="648"/>
      <c r="C1" s="648"/>
      <c r="D1" s="648"/>
      <c r="E1" s="648"/>
      <c r="F1" s="648"/>
      <c r="G1" s="648"/>
    </row>
    <row r="2" spans="1:9" s="42" customFormat="1" ht="11.25" customHeight="1">
      <c r="A2" s="649" t="s">
        <v>36</v>
      </c>
      <c r="B2" s="649"/>
      <c r="C2" s="649"/>
      <c r="D2" s="649"/>
      <c r="E2" s="649"/>
      <c r="F2" s="649"/>
      <c r="G2" s="649"/>
    </row>
    <row r="3" spans="1:9" ht="11.25" customHeight="1">
      <c r="A3" s="648" t="s">
        <v>154</v>
      </c>
      <c r="B3" s="648"/>
      <c r="C3" s="648"/>
      <c r="D3" s="648"/>
      <c r="E3" s="648"/>
      <c r="F3" s="648"/>
      <c r="G3" s="648"/>
    </row>
    <row r="4" spans="1:9" ht="11.25" customHeight="1">
      <c r="A4" s="650" t="s">
        <v>477</v>
      </c>
      <c r="B4" s="650"/>
      <c r="C4" s="650"/>
      <c r="D4" s="650"/>
      <c r="E4" s="650"/>
      <c r="F4" s="650"/>
      <c r="G4" s="650"/>
    </row>
    <row r="5" spans="1:9" s="42" customFormat="1" ht="11.25" customHeight="1">
      <c r="A5" s="648" t="s">
        <v>646</v>
      </c>
      <c r="B5" s="649"/>
      <c r="C5" s="649"/>
      <c r="D5" s="649"/>
      <c r="E5" s="649"/>
      <c r="F5" s="649"/>
      <c r="G5" s="649"/>
    </row>
    <row r="6" spans="1:9" s="42" customFormat="1" ht="11.25" customHeight="1">
      <c r="A6" s="651"/>
      <c r="B6" s="651"/>
      <c r="C6" s="651"/>
      <c r="D6" s="651"/>
      <c r="E6" s="651"/>
      <c r="F6" s="651"/>
      <c r="G6" s="652"/>
    </row>
    <row r="7" spans="1:9" s="43" customFormat="1" ht="11.25" customHeight="1" thickBot="1">
      <c r="A7" s="663" t="s">
        <v>410</v>
      </c>
      <c r="B7" s="663"/>
      <c r="C7" s="663"/>
      <c r="D7" s="663"/>
      <c r="E7" s="663"/>
      <c r="F7" s="663"/>
      <c r="G7" s="663"/>
      <c r="H7" s="660">
        <v>1</v>
      </c>
      <c r="I7" s="660"/>
    </row>
    <row r="8" spans="1:9" s="43" customFormat="1" ht="11.25" customHeight="1" thickBot="1">
      <c r="A8" s="657" t="s">
        <v>411</v>
      </c>
      <c r="B8" s="657"/>
      <c r="C8" s="657"/>
      <c r="D8" s="657"/>
      <c r="E8" s="657"/>
      <c r="F8" s="657"/>
      <c r="G8" s="657"/>
      <c r="H8" s="657"/>
      <c r="I8" s="657"/>
    </row>
    <row r="9" spans="1:9" s="42" customFormat="1" ht="11.25" customHeight="1">
      <c r="A9" s="661" t="s">
        <v>412</v>
      </c>
      <c r="B9" s="662"/>
      <c r="C9" s="662"/>
      <c r="D9" s="662"/>
      <c r="E9" s="662"/>
      <c r="F9" s="662"/>
      <c r="G9" s="662"/>
      <c r="H9" s="662"/>
      <c r="I9" s="662"/>
    </row>
    <row r="10" spans="1:9" s="42" customFormat="1" ht="11.25" customHeight="1">
      <c r="A10" s="185"/>
      <c r="B10" s="644">
        <f>Parâmetros!C10</f>
        <v>2019</v>
      </c>
      <c r="C10" s="645"/>
      <c r="D10" s="645"/>
      <c r="E10" s="646"/>
      <c r="F10" s="636">
        <f>B10-1</f>
        <v>2018</v>
      </c>
      <c r="G10" s="637"/>
      <c r="H10" s="636">
        <f>F10-1</f>
        <v>2017</v>
      </c>
      <c r="I10" s="637"/>
    </row>
    <row r="11" spans="1:9" s="42" customFormat="1" ht="11.25" customHeight="1">
      <c r="A11" s="124" t="s">
        <v>414</v>
      </c>
      <c r="B11" s="635"/>
      <c r="C11" s="635"/>
      <c r="D11" s="153"/>
      <c r="E11" s="154"/>
      <c r="F11" s="635"/>
      <c r="G11" s="635"/>
      <c r="H11" s="635"/>
      <c r="I11" s="635"/>
    </row>
    <row r="12" spans="1:9" s="42" customFormat="1" ht="11.25" customHeight="1">
      <c r="A12" s="125" t="s">
        <v>415</v>
      </c>
      <c r="B12" s="635"/>
      <c r="C12" s="635"/>
      <c r="D12" s="155"/>
      <c r="E12" s="155"/>
      <c r="F12" s="635"/>
      <c r="G12" s="635"/>
      <c r="H12" s="635"/>
      <c r="I12" s="635"/>
    </row>
    <row r="13" spans="1:9" s="42" customFormat="1" ht="11.25" customHeight="1">
      <c r="A13" s="128" t="s">
        <v>416</v>
      </c>
      <c r="B13" s="635"/>
      <c r="C13" s="635"/>
      <c r="D13" s="155"/>
      <c r="E13" s="155"/>
      <c r="F13" s="635"/>
      <c r="G13" s="635"/>
      <c r="H13" s="635"/>
      <c r="I13" s="635"/>
    </row>
    <row r="14" spans="1:9" s="42" customFormat="1" ht="11.25" customHeight="1">
      <c r="A14" s="130" t="s">
        <v>417</v>
      </c>
      <c r="B14" s="635"/>
      <c r="C14" s="635"/>
      <c r="D14" s="155"/>
      <c r="E14" s="155"/>
      <c r="F14" s="635"/>
      <c r="G14" s="635"/>
      <c r="H14" s="635"/>
      <c r="I14" s="635"/>
    </row>
    <row r="15" spans="1:9" s="42" customFormat="1" ht="11.25" customHeight="1">
      <c r="A15" s="130" t="s">
        <v>418</v>
      </c>
      <c r="B15" s="635"/>
      <c r="C15" s="635"/>
      <c r="D15" s="155"/>
      <c r="E15" s="155"/>
      <c r="F15" s="635"/>
      <c r="G15" s="635"/>
      <c r="H15" s="635"/>
      <c r="I15" s="635"/>
    </row>
    <row r="16" spans="1:9" s="42" customFormat="1" ht="11.25" customHeight="1">
      <c r="A16" s="130" t="s">
        <v>419</v>
      </c>
      <c r="B16" s="635"/>
      <c r="C16" s="635"/>
      <c r="D16" s="155"/>
      <c r="E16" s="155"/>
      <c r="F16" s="635"/>
      <c r="G16" s="635"/>
      <c r="H16" s="635"/>
      <c r="I16" s="635"/>
    </row>
    <row r="17" spans="1:9" s="42" customFormat="1" ht="11.25" customHeight="1">
      <c r="A17" s="128" t="s">
        <v>420</v>
      </c>
      <c r="B17" s="635"/>
      <c r="C17" s="635"/>
      <c r="D17" s="155"/>
      <c r="E17" s="155"/>
      <c r="F17" s="635"/>
      <c r="G17" s="635"/>
      <c r="H17" s="635"/>
      <c r="I17" s="635"/>
    </row>
    <row r="18" spans="1:9" s="42" customFormat="1" ht="11.25" customHeight="1">
      <c r="A18" s="130" t="s">
        <v>417</v>
      </c>
      <c r="B18" s="635"/>
      <c r="C18" s="635"/>
      <c r="D18" s="155"/>
      <c r="E18" s="155"/>
      <c r="F18" s="635"/>
      <c r="G18" s="635"/>
      <c r="H18" s="635"/>
      <c r="I18" s="635"/>
    </row>
    <row r="19" spans="1:9" s="42" customFormat="1" ht="11.25" customHeight="1">
      <c r="A19" s="130" t="s">
        <v>418</v>
      </c>
      <c r="B19" s="635"/>
      <c r="C19" s="635"/>
      <c r="D19" s="155"/>
      <c r="E19" s="155"/>
      <c r="F19" s="635"/>
      <c r="G19" s="635"/>
      <c r="H19" s="635"/>
      <c r="I19" s="635"/>
    </row>
    <row r="20" spans="1:9" s="42" customFormat="1" ht="11.25" customHeight="1">
      <c r="A20" s="130" t="s">
        <v>419</v>
      </c>
      <c r="B20" s="635"/>
      <c r="C20" s="635"/>
      <c r="D20" s="155"/>
      <c r="E20" s="155"/>
      <c r="F20" s="635"/>
      <c r="G20" s="635"/>
      <c r="H20" s="635"/>
      <c r="I20" s="635"/>
    </row>
    <row r="21" spans="1:9" s="42" customFormat="1" ht="11.25" customHeight="1">
      <c r="A21" s="44" t="s">
        <v>421</v>
      </c>
      <c r="B21" s="635"/>
      <c r="C21" s="635"/>
      <c r="D21" s="155"/>
      <c r="E21" s="155"/>
      <c r="F21" s="635"/>
      <c r="G21" s="635"/>
      <c r="H21" s="635"/>
      <c r="I21" s="635"/>
    </row>
    <row r="22" spans="1:9" s="42" customFormat="1" ht="11.25" customHeight="1">
      <c r="A22" s="128" t="s">
        <v>416</v>
      </c>
      <c r="B22" s="635"/>
      <c r="C22" s="635"/>
      <c r="D22" s="155"/>
      <c r="E22" s="155"/>
      <c r="F22" s="635"/>
      <c r="G22" s="635"/>
      <c r="H22" s="635"/>
      <c r="I22" s="635"/>
    </row>
    <row r="23" spans="1:9" s="42" customFormat="1" ht="11.25" customHeight="1">
      <c r="A23" s="130" t="s">
        <v>417</v>
      </c>
      <c r="B23" s="635"/>
      <c r="C23" s="635"/>
      <c r="D23" s="155"/>
      <c r="E23" s="155"/>
      <c r="F23" s="635"/>
      <c r="G23" s="635"/>
      <c r="H23" s="635"/>
      <c r="I23" s="635"/>
    </row>
    <row r="24" spans="1:9" s="42" customFormat="1" ht="11.25" customHeight="1">
      <c r="A24" s="130" t="s">
        <v>418</v>
      </c>
      <c r="B24" s="635"/>
      <c r="C24" s="635"/>
      <c r="D24" s="155"/>
      <c r="E24" s="155"/>
      <c r="F24" s="635"/>
      <c r="G24" s="635"/>
      <c r="H24" s="635"/>
      <c r="I24" s="635"/>
    </row>
    <row r="25" spans="1:9" s="42" customFormat="1" ht="11.25" customHeight="1">
      <c r="A25" s="130" t="s">
        <v>419</v>
      </c>
      <c r="B25" s="635"/>
      <c r="C25" s="635"/>
      <c r="D25" s="155"/>
      <c r="E25" s="155"/>
      <c r="F25" s="635"/>
      <c r="G25" s="635"/>
      <c r="H25" s="635"/>
      <c r="I25" s="635"/>
    </row>
    <row r="26" spans="1:9" s="42" customFormat="1" ht="11.25" customHeight="1">
      <c r="A26" s="128" t="s">
        <v>420</v>
      </c>
      <c r="B26" s="635"/>
      <c r="C26" s="635"/>
      <c r="D26" s="155"/>
      <c r="E26" s="155"/>
      <c r="F26" s="635"/>
      <c r="G26" s="635"/>
      <c r="H26" s="635"/>
      <c r="I26" s="635"/>
    </row>
    <row r="27" spans="1:9" s="42" customFormat="1" ht="11.25" customHeight="1">
      <c r="A27" s="130" t="s">
        <v>417</v>
      </c>
      <c r="B27" s="635"/>
      <c r="C27" s="635"/>
      <c r="D27" s="155"/>
      <c r="E27" s="155"/>
      <c r="F27" s="635"/>
      <c r="G27" s="635"/>
      <c r="H27" s="635"/>
      <c r="I27" s="635"/>
    </row>
    <row r="28" spans="1:9" s="42" customFormat="1" ht="11.25" customHeight="1">
      <c r="A28" s="130" t="s">
        <v>418</v>
      </c>
      <c r="B28" s="635"/>
      <c r="C28" s="635"/>
      <c r="D28" s="155"/>
      <c r="E28" s="155"/>
      <c r="F28" s="635"/>
      <c r="G28" s="635"/>
      <c r="H28" s="635"/>
      <c r="I28" s="635"/>
    </row>
    <row r="29" spans="1:9" s="42" customFormat="1" ht="11.25" customHeight="1">
      <c r="A29" s="130" t="s">
        <v>419</v>
      </c>
      <c r="B29" s="635"/>
      <c r="C29" s="635"/>
      <c r="D29" s="155"/>
      <c r="E29" s="155"/>
      <c r="F29" s="635"/>
      <c r="G29" s="635"/>
      <c r="H29" s="635"/>
      <c r="I29" s="635"/>
    </row>
    <row r="30" spans="1:9" s="42" customFormat="1" ht="11.25" customHeight="1">
      <c r="A30" s="128" t="s">
        <v>422</v>
      </c>
      <c r="B30" s="635"/>
      <c r="C30" s="635"/>
      <c r="D30" s="155"/>
      <c r="E30" s="155"/>
      <c r="F30" s="635"/>
      <c r="G30" s="635"/>
      <c r="H30" s="635"/>
      <c r="I30" s="635"/>
    </row>
    <row r="31" spans="1:9" s="42" customFormat="1" ht="11.25" customHeight="1">
      <c r="A31" s="125" t="s">
        <v>240</v>
      </c>
      <c r="B31" s="635"/>
      <c r="C31" s="635"/>
      <c r="D31" s="155"/>
      <c r="E31" s="155"/>
      <c r="F31" s="635"/>
      <c r="G31" s="635"/>
      <c r="H31" s="635"/>
      <c r="I31" s="635"/>
    </row>
    <row r="32" spans="1:9" s="42" customFormat="1" ht="11.25" customHeight="1">
      <c r="A32" s="128" t="s">
        <v>423</v>
      </c>
      <c r="B32" s="635"/>
      <c r="C32" s="635"/>
      <c r="D32" s="155"/>
      <c r="E32" s="155"/>
      <c r="F32" s="635"/>
      <c r="G32" s="635"/>
      <c r="H32" s="635"/>
      <c r="I32" s="635"/>
    </row>
    <row r="33" spans="1:9" s="42" customFormat="1" ht="11.25" customHeight="1">
      <c r="A33" s="128" t="s">
        <v>424</v>
      </c>
      <c r="B33" s="635"/>
      <c r="C33" s="635"/>
      <c r="D33" s="155"/>
      <c r="E33" s="155"/>
      <c r="F33" s="635"/>
      <c r="G33" s="635"/>
      <c r="H33" s="635"/>
      <c r="I33" s="635"/>
    </row>
    <row r="34" spans="1:9" s="42" customFormat="1" ht="11.25" customHeight="1">
      <c r="A34" s="128" t="s">
        <v>425</v>
      </c>
      <c r="B34" s="635"/>
      <c r="C34" s="635"/>
      <c r="D34" s="155"/>
      <c r="E34" s="155"/>
      <c r="F34" s="635"/>
      <c r="G34" s="635"/>
      <c r="H34" s="635"/>
      <c r="I34" s="635"/>
    </row>
    <row r="35" spans="1:9" s="42" customFormat="1" ht="11.25" customHeight="1">
      <c r="A35" s="125" t="s">
        <v>263</v>
      </c>
      <c r="B35" s="635"/>
      <c r="C35" s="635"/>
      <c r="D35" s="155"/>
      <c r="E35" s="155"/>
      <c r="F35" s="635"/>
      <c r="G35" s="635"/>
      <c r="H35" s="635"/>
      <c r="I35" s="635"/>
    </row>
    <row r="36" spans="1:9" s="42" customFormat="1" ht="11.25" customHeight="1">
      <c r="A36" s="125" t="s">
        <v>426</v>
      </c>
      <c r="B36" s="635"/>
      <c r="C36" s="635"/>
      <c r="D36" s="155"/>
      <c r="E36" s="155"/>
      <c r="F36" s="635"/>
      <c r="G36" s="635"/>
      <c r="H36" s="635"/>
      <c r="I36" s="635"/>
    </row>
    <row r="37" spans="1:9" s="42" customFormat="1" ht="11.25" customHeight="1">
      <c r="A37" s="125" t="s">
        <v>319</v>
      </c>
      <c r="B37" s="635"/>
      <c r="C37" s="635"/>
      <c r="D37" s="155"/>
      <c r="E37" s="155"/>
      <c r="F37" s="635"/>
      <c r="G37" s="635"/>
      <c r="H37" s="635"/>
      <c r="I37" s="635"/>
    </row>
    <row r="38" spans="1:9" s="42" customFormat="1" ht="11.25" customHeight="1">
      <c r="A38" s="128" t="s">
        <v>427</v>
      </c>
      <c r="B38" s="635"/>
      <c r="C38" s="635"/>
      <c r="D38" s="155"/>
      <c r="E38" s="155"/>
      <c r="F38" s="635"/>
      <c r="G38" s="635"/>
      <c r="H38" s="635"/>
      <c r="I38" s="635"/>
    </row>
    <row r="39" spans="1:9" s="42" customFormat="1" ht="11.25" customHeight="1">
      <c r="A39" s="128" t="s">
        <v>325</v>
      </c>
      <c r="B39" s="635"/>
      <c r="C39" s="635"/>
      <c r="D39" s="155"/>
      <c r="E39" s="155"/>
      <c r="F39" s="635"/>
      <c r="G39" s="635"/>
      <c r="H39" s="635"/>
      <c r="I39" s="635"/>
    </row>
    <row r="40" spans="1:9" s="43" customFormat="1" ht="11.25" customHeight="1">
      <c r="A40" s="44" t="s">
        <v>428</v>
      </c>
      <c r="B40" s="635"/>
      <c r="C40" s="635"/>
      <c r="D40" s="155"/>
      <c r="E40" s="155"/>
      <c r="F40" s="635"/>
      <c r="G40" s="635"/>
      <c r="H40" s="635"/>
      <c r="I40" s="635"/>
    </row>
    <row r="41" spans="1:9" s="43" customFormat="1" ht="11.25" customHeight="1">
      <c r="A41" s="125" t="s">
        <v>429</v>
      </c>
      <c r="B41" s="635"/>
      <c r="C41" s="635"/>
      <c r="D41" s="155"/>
      <c r="E41" s="155"/>
      <c r="F41" s="635"/>
      <c r="G41" s="635"/>
      <c r="H41" s="635"/>
      <c r="I41" s="635"/>
    </row>
    <row r="42" spans="1:9" s="42" customFormat="1" ht="11.25" customHeight="1">
      <c r="A42" s="125" t="s">
        <v>344</v>
      </c>
      <c r="B42" s="635"/>
      <c r="C42" s="635"/>
      <c r="D42" s="155"/>
      <c r="E42" s="155"/>
      <c r="F42" s="635"/>
      <c r="G42" s="635"/>
      <c r="H42" s="635"/>
      <c r="I42" s="635"/>
    </row>
    <row r="43" spans="1:9" s="42" customFormat="1" ht="11.25" customHeight="1">
      <c r="A43" s="125" t="s">
        <v>355</v>
      </c>
      <c r="B43" s="635"/>
      <c r="C43" s="635"/>
      <c r="D43" s="155"/>
      <c r="E43" s="155"/>
      <c r="F43" s="635"/>
      <c r="G43" s="635"/>
      <c r="H43" s="635"/>
      <c r="I43" s="635"/>
    </row>
    <row r="44" spans="1:9" s="42" customFormat="1" ht="11.25" customHeight="1">
      <c r="A44" s="186" t="s">
        <v>430</v>
      </c>
      <c r="B44" s="187"/>
      <c r="C44" s="186"/>
      <c r="D44" s="188"/>
      <c r="E44" s="189"/>
      <c r="F44" s="190"/>
      <c r="G44" s="189"/>
      <c r="H44" s="188"/>
      <c r="I44" s="188"/>
    </row>
    <row r="45" spans="1:9" s="42" customFormat="1" ht="11.25" customHeight="1">
      <c r="B45" s="131"/>
      <c r="C45" s="131"/>
      <c r="D45" s="131"/>
      <c r="E45" s="131"/>
      <c r="F45" s="129"/>
    </row>
    <row r="46" spans="1:9" s="42" customFormat="1" ht="11.25" customHeight="1">
      <c r="A46" s="191" t="s">
        <v>431</v>
      </c>
      <c r="B46" s="636">
        <f>B10</f>
        <v>2019</v>
      </c>
      <c r="C46" s="643"/>
      <c r="D46" s="643"/>
      <c r="E46" s="637"/>
      <c r="F46" s="636">
        <f>F10</f>
        <v>2018</v>
      </c>
      <c r="G46" s="637"/>
      <c r="H46" s="636">
        <f>H10</f>
        <v>2017</v>
      </c>
      <c r="I46" s="643"/>
    </row>
    <row r="47" spans="1:9" s="42" customFormat="1" ht="11.25" customHeight="1">
      <c r="A47" s="132" t="s">
        <v>432</v>
      </c>
      <c r="B47" s="635"/>
      <c r="C47" s="635"/>
      <c r="D47" s="149"/>
      <c r="E47" s="150"/>
      <c r="F47" s="635"/>
      <c r="G47" s="635"/>
      <c r="H47" s="638"/>
      <c r="I47" s="543"/>
    </row>
    <row r="48" spans="1:9" s="42" customFormat="1" ht="11.25" customHeight="1">
      <c r="A48" s="133" t="s">
        <v>433</v>
      </c>
      <c r="B48" s="635"/>
      <c r="C48" s="635"/>
      <c r="D48" s="151"/>
      <c r="E48" s="152"/>
      <c r="F48" s="635"/>
      <c r="G48" s="635"/>
      <c r="H48" s="638"/>
      <c r="I48" s="543"/>
    </row>
    <row r="49" spans="1:9" s="42" customFormat="1" ht="11.25" customHeight="1">
      <c r="A49" s="133" t="s">
        <v>434</v>
      </c>
      <c r="B49" s="635"/>
      <c r="C49" s="635"/>
      <c r="D49" s="151"/>
      <c r="E49" s="152"/>
      <c r="F49" s="635"/>
      <c r="G49" s="635"/>
      <c r="H49" s="638"/>
      <c r="I49" s="543"/>
    </row>
    <row r="50" spans="1:9" s="42" customFormat="1" ht="11.25" customHeight="1">
      <c r="A50" s="134" t="s">
        <v>435</v>
      </c>
      <c r="B50" s="635"/>
      <c r="C50" s="635"/>
      <c r="D50" s="151"/>
      <c r="E50" s="152"/>
      <c r="F50" s="635"/>
      <c r="G50" s="635"/>
      <c r="H50" s="638"/>
      <c r="I50" s="543"/>
    </row>
    <row r="51" spans="1:9" s="43" customFormat="1" ht="11.25" customHeight="1">
      <c r="A51" s="125" t="s">
        <v>436</v>
      </c>
      <c r="B51" s="635"/>
      <c r="C51" s="635"/>
      <c r="D51" s="151"/>
      <c r="E51" s="152"/>
      <c r="F51" s="635"/>
      <c r="G51" s="635"/>
      <c r="H51" s="638"/>
      <c r="I51" s="543"/>
    </row>
    <row r="52" spans="1:9" s="42" customFormat="1" ht="11.25" customHeight="1">
      <c r="A52" s="135" t="s">
        <v>437</v>
      </c>
      <c r="B52" s="635"/>
      <c r="C52" s="635"/>
      <c r="D52" s="151"/>
      <c r="E52" s="152"/>
      <c r="F52" s="635"/>
      <c r="G52" s="635"/>
      <c r="H52" s="638"/>
      <c r="I52" s="543"/>
    </row>
    <row r="53" spans="1:9" s="42" customFormat="1" ht="11.25" customHeight="1">
      <c r="A53" s="135" t="s">
        <v>438</v>
      </c>
      <c r="B53" s="635"/>
      <c r="C53" s="635"/>
      <c r="D53" s="151"/>
      <c r="E53" s="152"/>
      <c r="F53" s="635"/>
      <c r="G53" s="635"/>
      <c r="H53" s="638"/>
      <c r="I53" s="543"/>
    </row>
    <row r="54" spans="1:9" s="42" customFormat="1" ht="11.25" customHeight="1">
      <c r="A54" s="135" t="s">
        <v>439</v>
      </c>
      <c r="B54" s="635"/>
      <c r="C54" s="635"/>
      <c r="D54" s="151"/>
      <c r="E54" s="152"/>
      <c r="F54" s="635"/>
      <c r="G54" s="635"/>
      <c r="H54" s="638"/>
      <c r="I54" s="543"/>
    </row>
    <row r="55" spans="1:9" s="42" customFormat="1" ht="11.25" customHeight="1">
      <c r="A55" s="125" t="s">
        <v>440</v>
      </c>
      <c r="B55" s="635"/>
      <c r="C55" s="635"/>
      <c r="D55" s="151"/>
      <c r="E55" s="152"/>
      <c r="F55" s="635"/>
      <c r="G55" s="635"/>
      <c r="H55" s="638"/>
      <c r="I55" s="543"/>
    </row>
    <row r="56" spans="1:9" s="42" customFormat="1" ht="11.25" customHeight="1">
      <c r="A56" s="135" t="s">
        <v>441</v>
      </c>
      <c r="B56" s="635"/>
      <c r="C56" s="635"/>
      <c r="D56" s="151"/>
      <c r="E56" s="152"/>
      <c r="F56" s="635"/>
      <c r="G56" s="635"/>
      <c r="H56" s="638"/>
      <c r="I56" s="543"/>
    </row>
    <row r="57" spans="1:9" s="42" customFormat="1" ht="11.25" customHeight="1">
      <c r="A57" s="135" t="s">
        <v>438</v>
      </c>
      <c r="B57" s="635"/>
      <c r="C57" s="635"/>
      <c r="D57" s="151"/>
      <c r="E57" s="152"/>
      <c r="F57" s="635"/>
      <c r="G57" s="635"/>
      <c r="H57" s="638"/>
      <c r="I57" s="543"/>
    </row>
    <row r="58" spans="1:9" s="42" customFormat="1" ht="11.25" customHeight="1">
      <c r="A58" s="135" t="s">
        <v>439</v>
      </c>
      <c r="B58" s="635"/>
      <c r="C58" s="635"/>
      <c r="D58" s="151"/>
      <c r="E58" s="152"/>
      <c r="F58" s="635"/>
      <c r="G58" s="635"/>
      <c r="H58" s="638"/>
      <c r="I58" s="543"/>
    </row>
    <row r="59" spans="1:9" s="42" customFormat="1" ht="11.25" customHeight="1">
      <c r="A59" s="133" t="s">
        <v>442</v>
      </c>
      <c r="B59" s="635"/>
      <c r="C59" s="635"/>
      <c r="D59" s="151"/>
      <c r="E59" s="152"/>
      <c r="F59" s="635"/>
      <c r="G59" s="635"/>
      <c r="H59" s="638"/>
      <c r="I59" s="543"/>
    </row>
    <row r="60" spans="1:9" s="42" customFormat="1" ht="11.25" customHeight="1">
      <c r="A60" s="135" t="s">
        <v>443</v>
      </c>
      <c r="B60" s="635"/>
      <c r="C60" s="635"/>
      <c r="D60" s="151"/>
      <c r="E60" s="152"/>
      <c r="F60" s="635"/>
      <c r="G60" s="635"/>
      <c r="H60" s="638"/>
      <c r="I60" s="543"/>
    </row>
    <row r="61" spans="1:9" s="42" customFormat="1" ht="11.25" customHeight="1">
      <c r="A61" s="135" t="s">
        <v>444</v>
      </c>
      <c r="B61" s="635"/>
      <c r="C61" s="635"/>
      <c r="D61" s="158"/>
      <c r="E61" s="159"/>
      <c r="F61" s="635"/>
      <c r="G61" s="635"/>
      <c r="H61" s="638"/>
      <c r="I61" s="543"/>
    </row>
    <row r="62" spans="1:9" s="42" customFormat="1" ht="11.25" customHeight="1">
      <c r="A62" s="192" t="s">
        <v>445</v>
      </c>
      <c r="B62" s="638"/>
      <c r="C62" s="639"/>
      <c r="D62" s="639"/>
      <c r="E62" s="640"/>
      <c r="F62" s="193"/>
      <c r="G62" s="194"/>
      <c r="H62" s="195"/>
      <c r="I62" s="137"/>
    </row>
    <row r="63" spans="1:9" s="42" customFormat="1" ht="11.25" customHeight="1">
      <c r="A63" s="136"/>
      <c r="B63" s="137"/>
      <c r="C63" s="137"/>
      <c r="D63" s="138"/>
      <c r="E63" s="138"/>
      <c r="F63" s="138"/>
      <c r="G63" s="84"/>
      <c r="H63" s="84"/>
      <c r="I63" s="84"/>
    </row>
    <row r="64" spans="1:9" s="42" customFormat="1" ht="11.25" customHeight="1">
      <c r="A64" s="196" t="s">
        <v>176</v>
      </c>
      <c r="B64" s="653"/>
      <c r="C64" s="654"/>
      <c r="D64" s="654"/>
      <c r="E64" s="655"/>
      <c r="F64" s="555"/>
      <c r="G64" s="557"/>
      <c r="H64" s="555"/>
      <c r="I64" s="556"/>
    </row>
    <row r="65" spans="1:9" s="42" customFormat="1" ht="11.25" customHeight="1">
      <c r="A65" s="139"/>
      <c r="B65" s="140"/>
      <c r="C65" s="140"/>
      <c r="D65" s="140"/>
      <c r="E65" s="140"/>
      <c r="F65" s="141"/>
      <c r="G65" s="141"/>
      <c r="H65" s="141"/>
      <c r="I65" s="141"/>
    </row>
    <row r="66" spans="1:9" s="42" customFormat="1" ht="11.25" customHeight="1">
      <c r="A66" s="197" t="s">
        <v>446</v>
      </c>
      <c r="B66" s="636"/>
      <c r="C66" s="643"/>
      <c r="D66" s="643"/>
      <c r="E66" s="637"/>
      <c r="F66" s="636"/>
      <c r="G66" s="637"/>
      <c r="H66" s="636"/>
      <c r="I66" s="643"/>
    </row>
    <row r="67" spans="1:9" s="42" customFormat="1" ht="11.25" customHeight="1">
      <c r="A67" s="198" t="s">
        <v>447</v>
      </c>
      <c r="B67" s="674"/>
      <c r="C67" s="675"/>
      <c r="D67" s="675"/>
      <c r="E67" s="675"/>
      <c r="F67" s="675"/>
      <c r="G67" s="675"/>
      <c r="H67" s="675"/>
      <c r="I67" s="675"/>
    </row>
    <row r="68" spans="1:9" s="42" customFormat="1" ht="11.25" customHeight="1">
      <c r="A68" s="139"/>
      <c r="B68" s="140"/>
      <c r="C68" s="140"/>
      <c r="D68" s="141"/>
      <c r="E68" s="141"/>
      <c r="F68" s="142"/>
      <c r="G68" s="142"/>
      <c r="H68" s="142"/>
      <c r="I68" s="142"/>
    </row>
    <row r="69" spans="1:9" s="42" customFormat="1" ht="11.25" customHeight="1">
      <c r="A69" s="197" t="s">
        <v>177</v>
      </c>
      <c r="B69" s="669">
        <f>B46</f>
        <v>2019</v>
      </c>
      <c r="C69" s="670"/>
      <c r="D69" s="670"/>
      <c r="E69" s="671"/>
      <c r="F69" s="669">
        <f>F46</f>
        <v>2018</v>
      </c>
      <c r="G69" s="671"/>
      <c r="H69" s="669">
        <f>H46</f>
        <v>2017</v>
      </c>
      <c r="I69" s="670"/>
    </row>
    <row r="70" spans="1:9" s="42" customFormat="1" ht="11.25" customHeight="1">
      <c r="A70" s="198" t="s">
        <v>447</v>
      </c>
      <c r="B70" s="672"/>
      <c r="C70" s="673"/>
      <c r="D70" s="199"/>
      <c r="E70" s="199"/>
      <c r="F70" s="672"/>
      <c r="G70" s="673"/>
      <c r="H70" s="672"/>
      <c r="I70" s="673"/>
    </row>
    <row r="71" spans="1:9" s="42" customFormat="1" ht="11.25" customHeight="1">
      <c r="A71" s="84"/>
      <c r="B71" s="143"/>
      <c r="C71" s="144"/>
      <c r="D71" s="144"/>
      <c r="E71" s="144"/>
      <c r="F71" s="144"/>
    </row>
    <row r="72" spans="1:9" s="42" customFormat="1" ht="11.25" customHeight="1">
      <c r="A72" s="197" t="s">
        <v>448</v>
      </c>
      <c r="B72" s="644">
        <f>B69</f>
        <v>2019</v>
      </c>
      <c r="C72" s="645"/>
      <c r="D72" s="645"/>
      <c r="E72" s="646"/>
      <c r="F72" s="644">
        <f>F69</f>
        <v>2018</v>
      </c>
      <c r="G72" s="646"/>
      <c r="H72" s="644">
        <f>H69</f>
        <v>2017</v>
      </c>
      <c r="I72" s="645"/>
    </row>
    <row r="73" spans="1:9" s="42" customFormat="1" ht="11.25" customHeight="1">
      <c r="A73" s="200" t="s">
        <v>449</v>
      </c>
      <c r="B73" s="664"/>
      <c r="C73" s="664"/>
      <c r="D73" s="202"/>
      <c r="E73" s="84"/>
      <c r="F73" s="664"/>
      <c r="G73" s="664"/>
      <c r="H73" s="664"/>
      <c r="I73" s="664"/>
    </row>
    <row r="74" spans="1:9" s="42" customFormat="1" ht="11.25" customHeight="1">
      <c r="A74" s="203" t="s">
        <v>450</v>
      </c>
      <c r="B74" s="664"/>
      <c r="C74" s="664"/>
      <c r="D74" s="202"/>
      <c r="E74" s="84"/>
      <c r="F74" s="664"/>
      <c r="G74" s="664"/>
      <c r="H74" s="664"/>
      <c r="I74" s="664"/>
    </row>
    <row r="75" spans="1:9" s="42" customFormat="1" ht="11.25" customHeight="1">
      <c r="A75" s="84" t="s">
        <v>451</v>
      </c>
      <c r="B75" s="664"/>
      <c r="C75" s="664"/>
      <c r="D75" s="202"/>
      <c r="E75" s="84"/>
      <c r="F75" s="664"/>
      <c r="G75" s="664"/>
      <c r="H75" s="664"/>
      <c r="I75" s="664"/>
    </row>
    <row r="76" spans="1:9" s="42" customFormat="1" ht="11.25" customHeight="1">
      <c r="A76" s="204" t="s">
        <v>452</v>
      </c>
      <c r="B76" s="664"/>
      <c r="C76" s="664"/>
      <c r="D76" s="205"/>
      <c r="E76" s="145"/>
      <c r="F76" s="664"/>
      <c r="G76" s="664"/>
      <c r="H76" s="664"/>
      <c r="I76" s="664"/>
    </row>
    <row r="77" spans="1:9" s="42" customFormat="1" ht="11.25" customHeight="1">
      <c r="A77" s="206"/>
      <c r="B77" s="206"/>
      <c r="C77" s="206"/>
      <c r="D77" s="206"/>
      <c r="E77" s="206"/>
      <c r="F77" s="206"/>
      <c r="G77" s="84"/>
    </row>
    <row r="78" spans="1:9" s="42" customFormat="1" ht="11.25" customHeight="1">
      <c r="A78" s="207" t="s">
        <v>178</v>
      </c>
      <c r="B78" s="636">
        <f>B72</f>
        <v>2019</v>
      </c>
      <c r="C78" s="643"/>
      <c r="D78" s="643"/>
      <c r="E78" s="637"/>
      <c r="F78" s="636">
        <f>F72</f>
        <v>2018</v>
      </c>
      <c r="G78" s="637"/>
      <c r="H78" s="636">
        <f>H72</f>
        <v>2017</v>
      </c>
      <c r="I78" s="643"/>
    </row>
    <row r="79" spans="1:9" s="42" customFormat="1" ht="11.25" customHeight="1">
      <c r="A79" s="208" t="s">
        <v>453</v>
      </c>
      <c r="B79" s="664"/>
      <c r="C79" s="664"/>
      <c r="D79" s="208"/>
      <c r="E79" s="208"/>
      <c r="F79" s="664"/>
      <c r="G79" s="664"/>
      <c r="H79" s="664"/>
      <c r="I79" s="664"/>
    </row>
    <row r="80" spans="1:9" s="42" customFormat="1" ht="11.25" customHeight="1">
      <c r="A80" s="209" t="s">
        <v>454</v>
      </c>
      <c r="B80" s="664"/>
      <c r="C80" s="664"/>
      <c r="D80" s="209"/>
      <c r="E80" s="209"/>
      <c r="F80" s="664"/>
      <c r="G80" s="664"/>
      <c r="H80" s="664"/>
      <c r="I80" s="664"/>
    </row>
    <row r="81" spans="1:9" s="42" customFormat="1" ht="11.25" customHeight="1">
      <c r="A81" s="210" t="s">
        <v>455</v>
      </c>
      <c r="B81" s="664"/>
      <c r="C81" s="664"/>
      <c r="D81" s="211"/>
      <c r="E81" s="211"/>
      <c r="F81" s="664"/>
      <c r="G81" s="664"/>
      <c r="H81" s="664"/>
      <c r="I81" s="664"/>
    </row>
    <row r="82" spans="1:9" s="42" customFormat="1" ht="11.25" customHeight="1" thickBot="1">
      <c r="A82" s="146"/>
      <c r="B82" s="147"/>
      <c r="C82" s="147"/>
      <c r="D82" s="124"/>
      <c r="E82" s="124"/>
      <c r="F82" s="124"/>
      <c r="G82" s="84"/>
      <c r="H82" s="84"/>
      <c r="I82" s="84"/>
    </row>
    <row r="83" spans="1:9" s="42" customFormat="1" ht="11.25" customHeight="1">
      <c r="A83" s="661" t="s">
        <v>456</v>
      </c>
      <c r="B83" s="662"/>
      <c r="C83" s="662"/>
      <c r="D83" s="662"/>
      <c r="E83" s="662"/>
      <c r="F83" s="662"/>
      <c r="G83" s="662"/>
      <c r="H83" s="662"/>
      <c r="I83" s="662"/>
    </row>
    <row r="84" spans="1:9" s="42" customFormat="1" ht="11.25" customHeight="1">
      <c r="A84" s="212" t="s">
        <v>413</v>
      </c>
      <c r="B84" s="644">
        <f>B78</f>
        <v>2019</v>
      </c>
      <c r="C84" s="645"/>
      <c r="D84" s="645"/>
      <c r="E84" s="646"/>
      <c r="F84" s="636">
        <f>F78</f>
        <v>2018</v>
      </c>
      <c r="G84" s="637"/>
      <c r="H84" s="636">
        <f>H78</f>
        <v>2017</v>
      </c>
      <c r="I84" s="643"/>
    </row>
    <row r="85" spans="1:9" s="42" customFormat="1" ht="11.25" customHeight="1">
      <c r="A85" s="124" t="s">
        <v>457</v>
      </c>
      <c r="B85" s="656"/>
      <c r="C85" s="634"/>
      <c r="D85" s="124"/>
      <c r="E85" s="53"/>
      <c r="F85" s="656"/>
      <c r="G85" s="634"/>
      <c r="H85" s="656"/>
      <c r="I85" s="634"/>
    </row>
    <row r="86" spans="1:9" s="42" customFormat="1" ht="11.25" customHeight="1">
      <c r="A86" s="125" t="s">
        <v>458</v>
      </c>
      <c r="B86" s="656"/>
      <c r="C86" s="634"/>
      <c r="D86" s="126"/>
      <c r="E86" s="127"/>
      <c r="F86" s="656"/>
      <c r="G86" s="634"/>
      <c r="H86" s="656"/>
      <c r="I86" s="634"/>
    </row>
    <row r="87" spans="1:9" s="42" customFormat="1" ht="11.25" customHeight="1">
      <c r="A87" s="128" t="s">
        <v>416</v>
      </c>
      <c r="B87" s="656"/>
      <c r="C87" s="634"/>
      <c r="D87" s="126"/>
      <c r="E87" s="127"/>
      <c r="F87" s="656"/>
      <c r="G87" s="634"/>
      <c r="H87" s="656"/>
      <c r="I87" s="634"/>
    </row>
    <row r="88" spans="1:9" s="42" customFormat="1" ht="11.25" customHeight="1">
      <c r="A88" s="130" t="s">
        <v>417</v>
      </c>
      <c r="B88" s="656"/>
      <c r="C88" s="634"/>
      <c r="D88" s="126"/>
      <c r="E88" s="127"/>
      <c r="F88" s="656"/>
      <c r="G88" s="634"/>
      <c r="H88" s="656"/>
      <c r="I88" s="634"/>
    </row>
    <row r="89" spans="1:9" s="42" customFormat="1" ht="11.25" customHeight="1">
      <c r="A89" s="130" t="s">
        <v>418</v>
      </c>
      <c r="B89" s="656"/>
      <c r="C89" s="634"/>
      <c r="D89" s="126"/>
      <c r="E89" s="127"/>
      <c r="F89" s="656"/>
      <c r="G89" s="634"/>
      <c r="H89" s="656"/>
      <c r="I89" s="634"/>
    </row>
    <row r="90" spans="1:9" s="42" customFormat="1" ht="11.25" customHeight="1">
      <c r="A90" s="130" t="s">
        <v>419</v>
      </c>
      <c r="B90" s="656"/>
      <c r="C90" s="634"/>
      <c r="D90" s="126"/>
      <c r="E90" s="127"/>
      <c r="F90" s="656"/>
      <c r="G90" s="634"/>
      <c r="H90" s="656"/>
      <c r="I90" s="634"/>
    </row>
    <row r="91" spans="1:9" s="42" customFormat="1" ht="11.25" customHeight="1">
      <c r="A91" s="128" t="s">
        <v>420</v>
      </c>
      <c r="B91" s="656"/>
      <c r="C91" s="634"/>
      <c r="D91" s="126"/>
      <c r="E91" s="127"/>
      <c r="F91" s="656"/>
      <c r="G91" s="634"/>
      <c r="H91" s="656"/>
      <c r="I91" s="634"/>
    </row>
    <row r="92" spans="1:9" s="42" customFormat="1" ht="11.25" customHeight="1">
      <c r="A92" s="130" t="s">
        <v>417</v>
      </c>
      <c r="B92" s="656"/>
      <c r="C92" s="634"/>
      <c r="D92" s="126"/>
      <c r="E92" s="127"/>
      <c r="F92" s="656"/>
      <c r="G92" s="634"/>
      <c r="H92" s="656"/>
      <c r="I92" s="634"/>
    </row>
    <row r="93" spans="1:9" s="42" customFormat="1" ht="11.25" customHeight="1">
      <c r="A93" s="130" t="s">
        <v>418</v>
      </c>
      <c r="B93" s="656"/>
      <c r="C93" s="634"/>
      <c r="D93" s="126"/>
      <c r="E93" s="127"/>
      <c r="F93" s="656"/>
      <c r="G93" s="634"/>
      <c r="H93" s="656"/>
      <c r="I93" s="634"/>
    </row>
    <row r="94" spans="1:9" s="42" customFormat="1" ht="11.25" customHeight="1">
      <c r="A94" s="130" t="s">
        <v>419</v>
      </c>
      <c r="B94" s="656"/>
      <c r="C94" s="634"/>
      <c r="D94" s="126"/>
      <c r="E94" s="127"/>
      <c r="F94" s="656"/>
      <c r="G94" s="634"/>
      <c r="H94" s="656"/>
      <c r="I94" s="634"/>
    </row>
    <row r="95" spans="1:9" s="42" customFormat="1" ht="11.25" customHeight="1">
      <c r="A95" s="125" t="s">
        <v>459</v>
      </c>
      <c r="B95" s="656"/>
      <c r="C95" s="634"/>
      <c r="D95" s="126"/>
      <c r="E95" s="127"/>
      <c r="F95" s="656"/>
      <c r="G95" s="634"/>
      <c r="H95" s="656"/>
      <c r="I95" s="634"/>
    </row>
    <row r="96" spans="1:9" s="42" customFormat="1" ht="11.25" customHeight="1">
      <c r="A96" s="128" t="s">
        <v>416</v>
      </c>
      <c r="B96" s="656"/>
      <c r="C96" s="634"/>
      <c r="D96" s="126"/>
      <c r="E96" s="127"/>
      <c r="F96" s="656"/>
      <c r="G96" s="634"/>
      <c r="H96" s="656"/>
      <c r="I96" s="634"/>
    </row>
    <row r="97" spans="1:9" s="42" customFormat="1" ht="11.25" customHeight="1">
      <c r="A97" s="130" t="s">
        <v>417</v>
      </c>
      <c r="B97" s="656"/>
      <c r="C97" s="634"/>
      <c r="D97" s="126"/>
      <c r="E97" s="127"/>
      <c r="F97" s="656"/>
      <c r="G97" s="634"/>
      <c r="H97" s="656"/>
      <c r="I97" s="634"/>
    </row>
    <row r="98" spans="1:9" s="42" customFormat="1" ht="11.25" customHeight="1">
      <c r="A98" s="130" t="s">
        <v>418</v>
      </c>
      <c r="B98" s="656"/>
      <c r="C98" s="634"/>
      <c r="D98" s="126"/>
      <c r="E98" s="127"/>
      <c r="F98" s="656"/>
      <c r="G98" s="634"/>
      <c r="H98" s="656"/>
      <c r="I98" s="634"/>
    </row>
    <row r="99" spans="1:9" s="42" customFormat="1" ht="11.25" customHeight="1">
      <c r="A99" s="130" t="s">
        <v>419</v>
      </c>
      <c r="B99" s="656"/>
      <c r="C99" s="634"/>
      <c r="D99" s="126"/>
      <c r="E99" s="127"/>
      <c r="F99" s="656"/>
      <c r="G99" s="634"/>
      <c r="H99" s="656"/>
      <c r="I99" s="634"/>
    </row>
    <row r="100" spans="1:9" s="42" customFormat="1" ht="11.25" customHeight="1">
      <c r="A100" s="128" t="s">
        <v>420</v>
      </c>
      <c r="B100" s="656"/>
      <c r="C100" s="634"/>
      <c r="D100" s="126"/>
      <c r="E100" s="127"/>
      <c r="F100" s="656"/>
      <c r="G100" s="634"/>
      <c r="H100" s="656"/>
      <c r="I100" s="634"/>
    </row>
    <row r="101" spans="1:9" s="42" customFormat="1" ht="11.25" customHeight="1">
      <c r="A101" s="130" t="s">
        <v>417</v>
      </c>
      <c r="B101" s="656"/>
      <c r="C101" s="634"/>
      <c r="D101" s="126"/>
      <c r="E101" s="127"/>
      <c r="F101" s="656"/>
      <c r="G101" s="634"/>
      <c r="H101" s="656"/>
      <c r="I101" s="634"/>
    </row>
    <row r="102" spans="1:9" s="42" customFormat="1" ht="11.25" customHeight="1">
      <c r="A102" s="130" t="s">
        <v>418</v>
      </c>
      <c r="B102" s="656"/>
      <c r="C102" s="634"/>
      <c r="D102" s="126"/>
      <c r="E102" s="127"/>
      <c r="F102" s="656"/>
      <c r="G102" s="634"/>
      <c r="H102" s="656"/>
      <c r="I102" s="634"/>
    </row>
    <row r="103" spans="1:9" s="42" customFormat="1" ht="11.25" customHeight="1">
      <c r="A103" s="130" t="s">
        <v>419</v>
      </c>
      <c r="B103" s="656"/>
      <c r="C103" s="634"/>
      <c r="D103" s="126"/>
      <c r="E103" s="127"/>
      <c r="F103" s="656"/>
      <c r="G103" s="634"/>
      <c r="H103" s="656"/>
      <c r="I103" s="634"/>
    </row>
    <row r="104" spans="1:9" s="42" customFormat="1" ht="11.25" customHeight="1">
      <c r="A104" s="128" t="s">
        <v>472</v>
      </c>
      <c r="B104" s="656"/>
      <c r="C104" s="634"/>
      <c r="D104" s="126"/>
      <c r="E104" s="127"/>
      <c r="F104" s="656"/>
      <c r="G104" s="634"/>
      <c r="H104" s="656"/>
      <c r="I104" s="634"/>
    </row>
    <row r="105" spans="1:9" s="42" customFormat="1" ht="11.25" customHeight="1">
      <c r="A105" s="125" t="s">
        <v>240</v>
      </c>
      <c r="B105" s="656"/>
      <c r="C105" s="634"/>
      <c r="D105" s="126"/>
      <c r="E105" s="127"/>
      <c r="F105" s="656"/>
      <c r="G105" s="634"/>
      <c r="H105" s="656"/>
      <c r="I105" s="634"/>
    </row>
    <row r="106" spans="1:9" s="42" customFormat="1" ht="11.25" customHeight="1">
      <c r="A106" s="128" t="s">
        <v>423</v>
      </c>
      <c r="B106" s="656"/>
      <c r="C106" s="634"/>
      <c r="D106" s="126"/>
      <c r="E106" s="127"/>
      <c r="F106" s="656"/>
      <c r="G106" s="634"/>
      <c r="H106" s="656"/>
      <c r="I106" s="634"/>
    </row>
    <row r="107" spans="1:9" s="42" customFormat="1" ht="11.25" customHeight="1">
      <c r="A107" s="128" t="s">
        <v>424</v>
      </c>
      <c r="B107" s="656"/>
      <c r="C107" s="634"/>
      <c r="D107" s="126"/>
      <c r="E107" s="127"/>
      <c r="F107" s="656"/>
      <c r="G107" s="634"/>
      <c r="H107" s="656"/>
      <c r="I107" s="634"/>
    </row>
    <row r="108" spans="1:9" s="42" customFormat="1" ht="11.25" customHeight="1">
      <c r="A108" s="128" t="s">
        <v>425</v>
      </c>
      <c r="B108" s="656"/>
      <c r="C108" s="634"/>
      <c r="D108" s="126"/>
      <c r="E108" s="127"/>
      <c r="F108" s="656"/>
      <c r="G108" s="634"/>
      <c r="H108" s="656"/>
      <c r="I108" s="634"/>
    </row>
    <row r="109" spans="1:9" s="42" customFormat="1" ht="11.25" customHeight="1">
      <c r="A109" s="125" t="s">
        <v>263</v>
      </c>
      <c r="B109" s="656"/>
      <c r="C109" s="634"/>
      <c r="D109" s="126"/>
      <c r="E109" s="127"/>
      <c r="F109" s="656"/>
      <c r="G109" s="634"/>
      <c r="H109" s="656"/>
      <c r="I109" s="634"/>
    </row>
    <row r="110" spans="1:9" s="42" customFormat="1" ht="11.25" customHeight="1">
      <c r="A110" s="125" t="s">
        <v>319</v>
      </c>
      <c r="B110" s="656"/>
      <c r="C110" s="634"/>
      <c r="D110" s="126"/>
      <c r="E110" s="127"/>
      <c r="F110" s="656"/>
      <c r="G110" s="634"/>
      <c r="H110" s="656"/>
      <c r="I110" s="634"/>
    </row>
    <row r="111" spans="1:9" s="42" customFormat="1" ht="11.25" customHeight="1">
      <c r="A111" s="128" t="s">
        <v>427</v>
      </c>
      <c r="B111" s="656"/>
      <c r="C111" s="634"/>
      <c r="D111" s="126"/>
      <c r="E111" s="127"/>
      <c r="F111" s="656"/>
      <c r="G111" s="634"/>
      <c r="H111" s="656"/>
      <c r="I111" s="634"/>
    </row>
    <row r="112" spans="1:9" s="42" customFormat="1" ht="11.25" customHeight="1">
      <c r="A112" s="128" t="s">
        <v>325</v>
      </c>
      <c r="B112" s="656"/>
      <c r="C112" s="634"/>
      <c r="D112" s="126"/>
      <c r="E112" s="127"/>
      <c r="F112" s="656"/>
      <c r="G112" s="634"/>
      <c r="H112" s="656"/>
      <c r="I112" s="634"/>
    </row>
    <row r="113" spans="1:9" s="42" customFormat="1" ht="11.25" customHeight="1">
      <c r="A113" s="44" t="s">
        <v>460</v>
      </c>
      <c r="B113" s="656"/>
      <c r="C113" s="634"/>
      <c r="D113" s="126"/>
      <c r="E113" s="127"/>
      <c r="F113" s="656"/>
      <c r="G113" s="634"/>
      <c r="H113" s="656"/>
      <c r="I113" s="634"/>
    </row>
    <row r="114" spans="1:9" s="42" customFormat="1" ht="11.25" customHeight="1">
      <c r="A114" s="125" t="s">
        <v>429</v>
      </c>
      <c r="B114" s="656"/>
      <c r="C114" s="634"/>
      <c r="D114" s="126"/>
      <c r="E114" s="127"/>
      <c r="F114" s="656"/>
      <c r="G114" s="634"/>
      <c r="H114" s="656"/>
      <c r="I114" s="634"/>
    </row>
    <row r="115" spans="1:9" s="42" customFormat="1" ht="11.25" customHeight="1">
      <c r="A115" s="125" t="s">
        <v>344</v>
      </c>
      <c r="B115" s="656"/>
      <c r="C115" s="634"/>
      <c r="D115" s="126"/>
      <c r="E115" s="127"/>
      <c r="F115" s="656"/>
      <c r="G115" s="634"/>
      <c r="H115" s="656"/>
      <c r="I115" s="634"/>
    </row>
    <row r="116" spans="1:9" s="42" customFormat="1" ht="11.25" customHeight="1">
      <c r="A116" s="125" t="s">
        <v>355</v>
      </c>
      <c r="B116" s="656"/>
      <c r="C116" s="634"/>
      <c r="D116" s="126"/>
      <c r="E116" s="127"/>
      <c r="F116" s="656"/>
      <c r="G116" s="634"/>
      <c r="H116" s="656"/>
      <c r="I116" s="634"/>
    </row>
    <row r="117" spans="1:9" s="42" customFormat="1" ht="11.25" customHeight="1">
      <c r="A117" s="213" t="s">
        <v>461</v>
      </c>
      <c r="B117" s="214"/>
      <c r="C117" s="213"/>
      <c r="D117" s="215"/>
      <c r="E117" s="216"/>
      <c r="F117" s="217"/>
      <c r="G117" s="216"/>
      <c r="H117" s="215"/>
      <c r="I117" s="215"/>
    </row>
    <row r="118" spans="1:9" s="42" customFormat="1" ht="11.25" customHeight="1">
      <c r="B118" s="131"/>
      <c r="C118" s="131"/>
      <c r="D118" s="131"/>
      <c r="E118" s="131"/>
      <c r="F118" s="129"/>
    </row>
    <row r="119" spans="1:9" s="42" customFormat="1" ht="11.25" customHeight="1">
      <c r="A119" s="191" t="s">
        <v>431</v>
      </c>
      <c r="B119" s="636">
        <f>B84</f>
        <v>2019</v>
      </c>
      <c r="C119" s="643"/>
      <c r="D119" s="643"/>
      <c r="E119" s="218"/>
      <c r="F119" s="636">
        <f>F84</f>
        <v>2018</v>
      </c>
      <c r="G119" s="637"/>
      <c r="H119" s="636">
        <f>H84</f>
        <v>2017</v>
      </c>
      <c r="I119" s="643"/>
    </row>
    <row r="120" spans="1:9" s="42" customFormat="1" ht="11.25" customHeight="1">
      <c r="A120" s="132" t="s">
        <v>462</v>
      </c>
      <c r="B120" s="656"/>
      <c r="C120" s="634"/>
      <c r="D120" s="160"/>
      <c r="E120" s="160"/>
      <c r="F120" s="656"/>
      <c r="G120" s="634"/>
      <c r="H120" s="656"/>
      <c r="I120" s="634"/>
    </row>
    <row r="121" spans="1:9" s="42" customFormat="1" ht="11.25" customHeight="1">
      <c r="A121" s="133" t="s">
        <v>433</v>
      </c>
      <c r="B121" s="656"/>
      <c r="C121" s="634"/>
      <c r="D121" s="160"/>
      <c r="E121" s="160"/>
      <c r="F121" s="656"/>
      <c r="G121" s="634"/>
      <c r="H121" s="656"/>
      <c r="I121" s="634"/>
    </row>
    <row r="122" spans="1:9" s="42" customFormat="1" ht="11.25" customHeight="1">
      <c r="A122" s="133" t="s">
        <v>434</v>
      </c>
      <c r="B122" s="656"/>
      <c r="C122" s="634"/>
      <c r="D122" s="160"/>
      <c r="E122" s="160"/>
      <c r="F122" s="656"/>
      <c r="G122" s="634"/>
      <c r="H122" s="656"/>
      <c r="I122" s="634"/>
    </row>
    <row r="123" spans="1:9" s="42" customFormat="1" ht="11.25" customHeight="1">
      <c r="A123" s="134" t="s">
        <v>463</v>
      </c>
      <c r="B123" s="656"/>
      <c r="C123" s="634"/>
      <c r="D123" s="160"/>
      <c r="E123" s="160"/>
      <c r="F123" s="656"/>
      <c r="G123" s="634"/>
      <c r="H123" s="656"/>
      <c r="I123" s="634"/>
    </row>
    <row r="124" spans="1:9" s="42" customFormat="1" ht="11.25" customHeight="1">
      <c r="A124" s="125" t="s">
        <v>436</v>
      </c>
      <c r="B124" s="656"/>
      <c r="C124" s="634"/>
      <c r="D124" s="160"/>
      <c r="E124" s="160"/>
      <c r="F124" s="656"/>
      <c r="G124" s="634"/>
      <c r="H124" s="656"/>
      <c r="I124" s="634"/>
    </row>
    <row r="125" spans="1:9" s="42" customFormat="1" ht="11.25" customHeight="1">
      <c r="A125" s="135" t="s">
        <v>464</v>
      </c>
      <c r="B125" s="656"/>
      <c r="C125" s="634"/>
      <c r="D125" s="160"/>
      <c r="E125" s="160"/>
      <c r="F125" s="656"/>
      <c r="G125" s="634"/>
      <c r="H125" s="656"/>
      <c r="I125" s="634"/>
    </row>
    <row r="126" spans="1:9" s="42" customFormat="1" ht="11.25" customHeight="1">
      <c r="A126" s="135" t="s">
        <v>438</v>
      </c>
      <c r="B126" s="656"/>
      <c r="C126" s="634"/>
      <c r="D126" s="160"/>
      <c r="E126" s="160"/>
      <c r="F126" s="656"/>
      <c r="G126" s="634"/>
      <c r="H126" s="656"/>
      <c r="I126" s="634"/>
    </row>
    <row r="127" spans="1:9" s="42" customFormat="1" ht="11.25" customHeight="1">
      <c r="A127" s="135" t="s">
        <v>439</v>
      </c>
      <c r="B127" s="656"/>
      <c r="C127" s="634"/>
      <c r="D127" s="160"/>
      <c r="E127" s="160"/>
      <c r="F127" s="656"/>
      <c r="G127" s="634"/>
      <c r="H127" s="656"/>
      <c r="I127" s="634"/>
    </row>
    <row r="128" spans="1:9" s="42" customFormat="1" ht="11.25" customHeight="1">
      <c r="A128" s="125" t="s">
        <v>440</v>
      </c>
      <c r="B128" s="656"/>
      <c r="C128" s="634"/>
      <c r="D128" s="160"/>
      <c r="E128" s="160"/>
      <c r="F128" s="656"/>
      <c r="G128" s="634"/>
      <c r="H128" s="656"/>
      <c r="I128" s="634"/>
    </row>
    <row r="129" spans="1:9" s="42" customFormat="1" ht="11.25" customHeight="1">
      <c r="A129" s="135" t="s">
        <v>441</v>
      </c>
      <c r="B129" s="656"/>
      <c r="C129" s="634"/>
      <c r="D129" s="160"/>
      <c r="E129" s="160"/>
      <c r="F129" s="656"/>
      <c r="G129" s="634"/>
      <c r="H129" s="656"/>
      <c r="I129" s="634"/>
    </row>
    <row r="130" spans="1:9" s="42" customFormat="1" ht="11.25" customHeight="1">
      <c r="A130" s="135" t="s">
        <v>438</v>
      </c>
      <c r="B130" s="656"/>
      <c r="C130" s="634"/>
      <c r="D130" s="160"/>
      <c r="E130" s="160"/>
      <c r="F130" s="656"/>
      <c r="G130" s="634"/>
      <c r="H130" s="656"/>
      <c r="I130" s="634"/>
    </row>
    <row r="131" spans="1:9" s="42" customFormat="1" ht="11.25" customHeight="1">
      <c r="A131" s="135" t="s">
        <v>439</v>
      </c>
      <c r="B131" s="656"/>
      <c r="C131" s="634"/>
      <c r="D131" s="160"/>
      <c r="E131" s="160"/>
      <c r="F131" s="656"/>
      <c r="G131" s="634"/>
      <c r="H131" s="656"/>
      <c r="I131" s="634"/>
    </row>
    <row r="132" spans="1:9" s="42" customFormat="1" ht="11.25" customHeight="1">
      <c r="A132" s="133" t="s">
        <v>442</v>
      </c>
      <c r="B132" s="656"/>
      <c r="C132" s="634"/>
      <c r="D132" s="160"/>
      <c r="E132" s="160"/>
      <c r="F132" s="656"/>
      <c r="G132" s="634"/>
      <c r="H132" s="656"/>
      <c r="I132" s="634"/>
    </row>
    <row r="133" spans="1:9" s="42" customFormat="1" ht="11.25" customHeight="1">
      <c r="A133" s="135" t="s">
        <v>443</v>
      </c>
      <c r="B133" s="656"/>
      <c r="C133" s="634"/>
      <c r="D133" s="160"/>
      <c r="E133" s="160"/>
      <c r="F133" s="656"/>
      <c r="G133" s="634"/>
      <c r="H133" s="656"/>
      <c r="I133" s="634"/>
    </row>
    <row r="134" spans="1:9" s="42" customFormat="1" ht="11.25" customHeight="1">
      <c r="A134" s="135" t="s">
        <v>444</v>
      </c>
      <c r="B134" s="656"/>
      <c r="C134" s="634"/>
      <c r="D134" s="160"/>
      <c r="E134" s="160"/>
      <c r="F134" s="656"/>
      <c r="G134" s="634"/>
      <c r="H134" s="656"/>
      <c r="I134" s="634"/>
    </row>
    <row r="135" spans="1:9" s="42" customFormat="1" ht="11.25" customHeight="1">
      <c r="A135" s="192" t="s">
        <v>465</v>
      </c>
      <c r="B135" s="638"/>
      <c r="C135" s="639"/>
      <c r="D135" s="639"/>
      <c r="E135" s="640"/>
      <c r="F135" s="541"/>
      <c r="G135" s="543"/>
      <c r="H135" s="641"/>
      <c r="I135" s="642"/>
    </row>
    <row r="136" spans="1:9" s="42" customFormat="1" ht="11.25" customHeight="1">
      <c r="A136" s="136"/>
      <c r="B136" s="137"/>
      <c r="C136" s="137"/>
      <c r="D136" s="138"/>
      <c r="E136" s="138"/>
      <c r="F136" s="138"/>
      <c r="G136" s="84"/>
      <c r="H136" s="84"/>
      <c r="I136" s="84"/>
    </row>
    <row r="137" spans="1:9" s="42" customFormat="1" ht="11.25" customHeight="1">
      <c r="A137" s="196" t="s">
        <v>466</v>
      </c>
      <c r="B137" s="653"/>
      <c r="C137" s="654"/>
      <c r="D137" s="654"/>
      <c r="E137" s="655"/>
      <c r="F137" s="555"/>
      <c r="G137" s="557"/>
      <c r="H137" s="555"/>
      <c r="I137" s="556"/>
    </row>
    <row r="138" spans="1:9" s="42" customFormat="1" ht="11.25" customHeight="1">
      <c r="A138" s="84"/>
      <c r="B138" s="143"/>
      <c r="C138" s="144"/>
      <c r="D138" s="144"/>
      <c r="E138" s="144"/>
      <c r="F138" s="144"/>
    </row>
    <row r="139" spans="1:9" s="42" customFormat="1" ht="11.25" customHeight="1">
      <c r="A139" s="197" t="s">
        <v>467</v>
      </c>
      <c r="B139" s="644">
        <f>B119</f>
        <v>2019</v>
      </c>
      <c r="C139" s="645"/>
      <c r="D139" s="645"/>
      <c r="E139" s="646"/>
      <c r="F139" s="644">
        <f>F119</f>
        <v>2018</v>
      </c>
      <c r="G139" s="646"/>
      <c r="H139" s="644">
        <f>H119</f>
        <v>2017</v>
      </c>
      <c r="I139" s="645"/>
    </row>
    <row r="140" spans="1:9" s="42" customFormat="1" ht="11.25" customHeight="1">
      <c r="A140" s="200" t="s">
        <v>468</v>
      </c>
      <c r="B140" s="656"/>
      <c r="C140" s="634"/>
      <c r="D140" s="202"/>
      <c r="E140" s="84"/>
      <c r="F140" s="656"/>
      <c r="G140" s="634"/>
      <c r="H140" s="656"/>
      <c r="I140" s="634"/>
    </row>
    <row r="141" spans="1:9" s="42" customFormat="1" ht="11.25" customHeight="1">
      <c r="A141" s="219" t="s">
        <v>469</v>
      </c>
      <c r="B141" s="656"/>
      <c r="C141" s="634"/>
      <c r="D141" s="205"/>
      <c r="E141" s="145"/>
      <c r="F141" s="656"/>
      <c r="G141" s="634"/>
      <c r="H141" s="656"/>
      <c r="I141" s="634"/>
    </row>
    <row r="142" spans="1:9" s="42" customFormat="1" ht="11.25" customHeight="1" thickBot="1">
      <c r="A142" s="220"/>
      <c r="B142" s="221"/>
      <c r="C142" s="221"/>
      <c r="D142" s="222"/>
      <c r="E142" s="148"/>
      <c r="F142" s="222"/>
      <c r="G142" s="148"/>
      <c r="H142" s="222"/>
      <c r="I142" s="148"/>
    </row>
    <row r="143" spans="1:9" s="42" customFormat="1" ht="11.25" customHeight="1" thickBot="1">
      <c r="A143" s="657" t="s">
        <v>470</v>
      </c>
      <c r="B143" s="657"/>
      <c r="C143" s="657"/>
      <c r="D143" s="657"/>
      <c r="E143" s="657"/>
      <c r="F143" s="657"/>
      <c r="G143" s="657"/>
      <c r="H143" s="657"/>
      <c r="I143" s="657"/>
    </row>
    <row r="144" spans="1:9" s="42" customFormat="1" ht="11.25" customHeight="1">
      <c r="A144" s="658"/>
      <c r="B144" s="659"/>
      <c r="C144" s="659"/>
      <c r="D144" s="659"/>
      <c r="E144" s="659"/>
      <c r="F144" s="659"/>
      <c r="G144" s="659"/>
      <c r="H144" s="659"/>
      <c r="I144" s="659"/>
    </row>
    <row r="145" spans="1:9" s="42" customFormat="1" ht="11.25" customHeight="1">
      <c r="A145" s="223" t="s">
        <v>102</v>
      </c>
      <c r="B145" s="224" t="s">
        <v>473</v>
      </c>
      <c r="C145" s="636" t="s">
        <v>474</v>
      </c>
      <c r="D145" s="645"/>
      <c r="E145" s="646"/>
      <c r="F145" s="636" t="s">
        <v>475</v>
      </c>
      <c r="G145" s="637"/>
      <c r="H145" s="636" t="s">
        <v>476</v>
      </c>
      <c r="I145" s="643"/>
    </row>
    <row r="146" spans="1:9" s="42" customFormat="1" ht="11.25" customHeight="1">
      <c r="A146" s="666"/>
      <c r="B146" s="153"/>
      <c r="C146" s="153"/>
      <c r="D146" s="153"/>
      <c r="E146" s="154"/>
      <c r="F146" s="599"/>
      <c r="G146" s="634"/>
      <c r="H146" s="599"/>
      <c r="I146" s="634"/>
    </row>
    <row r="147" spans="1:9" s="42" customFormat="1" ht="11.25" customHeight="1">
      <c r="A147" s="667"/>
      <c r="B147" s="155"/>
      <c r="C147" s="155"/>
      <c r="D147" s="155"/>
      <c r="E147" s="155"/>
      <c r="F147" s="599"/>
      <c r="G147" s="634"/>
      <c r="H147" s="599"/>
      <c r="I147" s="634"/>
    </row>
    <row r="148" spans="1:9" s="42" customFormat="1" ht="11.25" customHeight="1">
      <c r="A148" s="667"/>
      <c r="B148" s="156"/>
      <c r="C148" s="156"/>
      <c r="D148" s="155"/>
      <c r="E148" s="155"/>
      <c r="F148" s="599"/>
      <c r="G148" s="634"/>
      <c r="H148" s="599"/>
      <c r="I148" s="634"/>
    </row>
    <row r="149" spans="1:9" s="42" customFormat="1" ht="11.25" customHeight="1">
      <c r="A149" s="667"/>
      <c r="B149" s="156"/>
      <c r="C149" s="156"/>
      <c r="D149" s="155"/>
      <c r="E149" s="155"/>
      <c r="F149" s="599"/>
      <c r="G149" s="634"/>
      <c r="H149" s="599"/>
      <c r="I149" s="634"/>
    </row>
    <row r="150" spans="1:9" s="42" customFormat="1" ht="11.25" customHeight="1">
      <c r="A150" s="667"/>
      <c r="B150" s="156"/>
      <c r="C150" s="156"/>
      <c r="D150" s="155"/>
      <c r="E150" s="155"/>
      <c r="F150" s="599"/>
      <c r="G150" s="634"/>
      <c r="H150" s="599"/>
      <c r="I150" s="634"/>
    </row>
    <row r="151" spans="1:9" s="42" customFormat="1" ht="11.25" customHeight="1">
      <c r="A151" s="667"/>
      <c r="B151" s="156"/>
      <c r="C151" s="156"/>
      <c r="D151" s="155"/>
      <c r="E151" s="155"/>
      <c r="F151" s="599"/>
      <c r="G151" s="634"/>
      <c r="H151" s="599"/>
      <c r="I151" s="634"/>
    </row>
    <row r="152" spans="1:9" s="42" customFormat="1" ht="11.25" customHeight="1">
      <c r="A152" s="667"/>
      <c r="B152" s="156"/>
      <c r="C152" s="156"/>
      <c r="D152" s="155"/>
      <c r="E152" s="155"/>
      <c r="F152" s="599"/>
      <c r="G152" s="634"/>
      <c r="H152" s="599"/>
      <c r="I152" s="634"/>
    </row>
    <row r="153" spans="1:9" s="42" customFormat="1" ht="11.25" customHeight="1">
      <c r="A153" s="668"/>
      <c r="B153" s="201"/>
      <c r="C153" s="201"/>
      <c r="D153" s="225"/>
      <c r="E153" s="157"/>
      <c r="F153" s="599"/>
      <c r="G153" s="634"/>
      <c r="H153" s="599"/>
      <c r="I153" s="634"/>
    </row>
    <row r="154" spans="1:9" ht="11.25" customHeight="1">
      <c r="A154" s="665" t="s">
        <v>471</v>
      </c>
      <c r="B154" s="665"/>
      <c r="C154" s="665"/>
      <c r="D154" s="665"/>
      <c r="E154" s="665"/>
      <c r="F154" s="665"/>
      <c r="G154" s="665"/>
      <c r="H154" s="665"/>
      <c r="I154" s="665"/>
    </row>
    <row r="155" spans="1:9" ht="11.25" customHeight="1">
      <c r="H155" s="302"/>
      <c r="I155" s="302"/>
    </row>
    <row r="156" spans="1:9" ht="11.25" customHeight="1">
      <c r="H156" s="302"/>
      <c r="I156" s="302"/>
    </row>
    <row r="188" spans="8:9" ht="11.25" customHeight="1">
      <c r="H188" s="302"/>
      <c r="I188" s="302"/>
    </row>
    <row r="189" spans="8:9" ht="11.25" customHeight="1">
      <c r="H189" s="302"/>
      <c r="I189" s="302"/>
    </row>
    <row r="199" spans="8:9" ht="11.25" customHeight="1">
      <c r="H199" s="302"/>
      <c r="I199" s="302"/>
    </row>
  </sheetData>
  <mergeCells count="387">
    <mergeCell ref="H140:I140"/>
    <mergeCell ref="H141:I141"/>
    <mergeCell ref="H132:I132"/>
    <mergeCell ref="H133:I133"/>
    <mergeCell ref="H134:I134"/>
    <mergeCell ref="H137:I137"/>
    <mergeCell ref="H128:I128"/>
    <mergeCell ref="F132:G132"/>
    <mergeCell ref="H124:I124"/>
    <mergeCell ref="H125:I125"/>
    <mergeCell ref="H126:I126"/>
    <mergeCell ref="H127:I127"/>
    <mergeCell ref="H129:I129"/>
    <mergeCell ref="F131:G131"/>
    <mergeCell ref="F125:G125"/>
    <mergeCell ref="F126:G126"/>
    <mergeCell ref="B132:C132"/>
    <mergeCell ref="B133:C133"/>
    <mergeCell ref="B134:C134"/>
    <mergeCell ref="F120:G120"/>
    <mergeCell ref="F121:G121"/>
    <mergeCell ref="F122:G122"/>
    <mergeCell ref="F123:G123"/>
    <mergeCell ref="F124:G124"/>
    <mergeCell ref="F133:G133"/>
    <mergeCell ref="F134:G134"/>
    <mergeCell ref="F119:G119"/>
    <mergeCell ref="H119:I119"/>
    <mergeCell ref="B130:C130"/>
    <mergeCell ref="B131:C131"/>
    <mergeCell ref="F127:G127"/>
    <mergeCell ref="F128:G128"/>
    <mergeCell ref="F129:G129"/>
    <mergeCell ref="F130:G130"/>
    <mergeCell ref="H130:I130"/>
    <mergeCell ref="H131:I131"/>
    <mergeCell ref="H121:I121"/>
    <mergeCell ref="H122:I122"/>
    <mergeCell ref="H123:I123"/>
    <mergeCell ref="B116:C116"/>
    <mergeCell ref="B119:D119"/>
    <mergeCell ref="B129:C129"/>
    <mergeCell ref="B125:C125"/>
    <mergeCell ref="B126:C126"/>
    <mergeCell ref="B127:C127"/>
    <mergeCell ref="B128:C128"/>
    <mergeCell ref="B120:C120"/>
    <mergeCell ref="B121:C121"/>
    <mergeCell ref="B122:C122"/>
    <mergeCell ref="B123:C123"/>
    <mergeCell ref="B124:C124"/>
    <mergeCell ref="H109:I109"/>
    <mergeCell ref="H110:I110"/>
    <mergeCell ref="H111:I111"/>
    <mergeCell ref="H112:I112"/>
    <mergeCell ref="H113:I113"/>
    <mergeCell ref="H114:I114"/>
    <mergeCell ref="H115:I115"/>
    <mergeCell ref="H116:I116"/>
    <mergeCell ref="H120:I120"/>
    <mergeCell ref="H101:I101"/>
    <mergeCell ref="H102:I102"/>
    <mergeCell ref="H103:I103"/>
    <mergeCell ref="H104:I104"/>
    <mergeCell ref="H105:I105"/>
    <mergeCell ref="H106:I106"/>
    <mergeCell ref="H107:I107"/>
    <mergeCell ref="H108:I108"/>
    <mergeCell ref="H97:I97"/>
    <mergeCell ref="H98:I98"/>
    <mergeCell ref="H99:I99"/>
    <mergeCell ref="H100:I100"/>
    <mergeCell ref="H93:I93"/>
    <mergeCell ref="H94:I94"/>
    <mergeCell ref="H95:I95"/>
    <mergeCell ref="H96:I96"/>
    <mergeCell ref="H89:I89"/>
    <mergeCell ref="H90:I90"/>
    <mergeCell ref="H91:I91"/>
    <mergeCell ref="H92:I92"/>
    <mergeCell ref="H85:I85"/>
    <mergeCell ref="H86:I86"/>
    <mergeCell ref="H87:I87"/>
    <mergeCell ref="H88:I88"/>
    <mergeCell ref="F114:G114"/>
    <mergeCell ref="F115:G115"/>
    <mergeCell ref="F116:G116"/>
    <mergeCell ref="F109:G109"/>
    <mergeCell ref="F110:G110"/>
    <mergeCell ref="F111:G111"/>
    <mergeCell ref="F112:G112"/>
    <mergeCell ref="F113:G113"/>
    <mergeCell ref="F98:G98"/>
    <mergeCell ref="F99:G99"/>
    <mergeCell ref="F102:G102"/>
    <mergeCell ref="F103:G103"/>
    <mergeCell ref="F100:G100"/>
    <mergeCell ref="F101:G101"/>
    <mergeCell ref="F94:G94"/>
    <mergeCell ref="F95:G95"/>
    <mergeCell ref="F91:G91"/>
    <mergeCell ref="F92:G92"/>
    <mergeCell ref="F93:G93"/>
    <mergeCell ref="F85:G85"/>
    <mergeCell ref="F86:G86"/>
    <mergeCell ref="F87:G87"/>
    <mergeCell ref="F88:G88"/>
    <mergeCell ref="F96:G96"/>
    <mergeCell ref="F97:G97"/>
    <mergeCell ref="F105:G105"/>
    <mergeCell ref="F106:G106"/>
    <mergeCell ref="B100:C100"/>
    <mergeCell ref="F108:G108"/>
    <mergeCell ref="B102:C102"/>
    <mergeCell ref="F104:G104"/>
    <mergeCell ref="F107:G107"/>
    <mergeCell ref="B93:C93"/>
    <mergeCell ref="B114:C114"/>
    <mergeCell ref="B101:C101"/>
    <mergeCell ref="B110:C110"/>
    <mergeCell ref="B112:C112"/>
    <mergeCell ref="B105:C105"/>
    <mergeCell ref="B106:C106"/>
    <mergeCell ref="B107:C107"/>
    <mergeCell ref="B108:C108"/>
    <mergeCell ref="B98:C98"/>
    <mergeCell ref="B97:C97"/>
    <mergeCell ref="B96:C96"/>
    <mergeCell ref="B109:C109"/>
    <mergeCell ref="B113:C113"/>
    <mergeCell ref="B103:C103"/>
    <mergeCell ref="B99:C99"/>
    <mergeCell ref="B111:C111"/>
    <mergeCell ref="B87:C87"/>
    <mergeCell ref="B88:C88"/>
    <mergeCell ref="B89:C89"/>
    <mergeCell ref="B90:C90"/>
    <mergeCell ref="B91:C91"/>
    <mergeCell ref="B92:C92"/>
    <mergeCell ref="H76:I76"/>
    <mergeCell ref="B79:C79"/>
    <mergeCell ref="B75:C75"/>
    <mergeCell ref="B81:C81"/>
    <mergeCell ref="F84:G84"/>
    <mergeCell ref="B85:C85"/>
    <mergeCell ref="B86:C86"/>
    <mergeCell ref="B84:E84"/>
    <mergeCell ref="A83:I83"/>
    <mergeCell ref="F80:G80"/>
    <mergeCell ref="F81:G81"/>
    <mergeCell ref="B80:C80"/>
    <mergeCell ref="H84:I84"/>
    <mergeCell ref="H80:I80"/>
    <mergeCell ref="H81:I81"/>
    <mergeCell ref="F89:G89"/>
    <mergeCell ref="F90:G90"/>
    <mergeCell ref="B74:C74"/>
    <mergeCell ref="F73:G73"/>
    <mergeCell ref="F74:G74"/>
    <mergeCell ref="H79:I79"/>
    <mergeCell ref="H74:I74"/>
    <mergeCell ref="H75:I75"/>
    <mergeCell ref="F75:G75"/>
    <mergeCell ref="F61:G61"/>
    <mergeCell ref="B61:C61"/>
    <mergeCell ref="F69:G69"/>
    <mergeCell ref="F72:G72"/>
    <mergeCell ref="H72:I72"/>
    <mergeCell ref="B73:C73"/>
    <mergeCell ref="H73:I73"/>
    <mergeCell ref="H69:I69"/>
    <mergeCell ref="H64:I64"/>
    <mergeCell ref="F66:G66"/>
    <mergeCell ref="B76:C76"/>
    <mergeCell ref="B78:E78"/>
    <mergeCell ref="F78:G78"/>
    <mergeCell ref="B70:C70"/>
    <mergeCell ref="F70:G70"/>
    <mergeCell ref="H70:I70"/>
    <mergeCell ref="B67:I67"/>
    <mergeCell ref="B57:C57"/>
    <mergeCell ref="B58:C58"/>
    <mergeCell ref="H52:I52"/>
    <mergeCell ref="H53:I53"/>
    <mergeCell ref="H54:I54"/>
    <mergeCell ref="B55:C55"/>
    <mergeCell ref="B56:C56"/>
    <mergeCell ref="F49:G49"/>
    <mergeCell ref="H55:I55"/>
    <mergeCell ref="F55:G55"/>
    <mergeCell ref="B69:E69"/>
    <mergeCell ref="H61:I61"/>
    <mergeCell ref="H58:I58"/>
    <mergeCell ref="B60:C60"/>
    <mergeCell ref="B59:C59"/>
    <mergeCell ref="F59:G59"/>
    <mergeCell ref="H41:I41"/>
    <mergeCell ref="H42:I42"/>
    <mergeCell ref="H43:I43"/>
    <mergeCell ref="F58:G58"/>
    <mergeCell ref="F54:G54"/>
    <mergeCell ref="H48:I48"/>
    <mergeCell ref="H49:I49"/>
    <mergeCell ref="H50:I50"/>
    <mergeCell ref="H59:I59"/>
    <mergeCell ref="H46:I46"/>
    <mergeCell ref="H47:I47"/>
    <mergeCell ref="F60:G60"/>
    <mergeCell ref="H60:I60"/>
    <mergeCell ref="F56:G56"/>
    <mergeCell ref="F57:G57"/>
    <mergeCell ref="H56:I56"/>
    <mergeCell ref="H57:I57"/>
    <mergeCell ref="H51:I51"/>
    <mergeCell ref="H35:I35"/>
    <mergeCell ref="H36:I36"/>
    <mergeCell ref="H37:I37"/>
    <mergeCell ref="H38:I38"/>
    <mergeCell ref="F53:G53"/>
    <mergeCell ref="H39:I39"/>
    <mergeCell ref="F39:G39"/>
    <mergeCell ref="F37:G37"/>
    <mergeCell ref="H31:I31"/>
    <mergeCell ref="H32:I32"/>
    <mergeCell ref="H33:I33"/>
    <mergeCell ref="H34:I34"/>
    <mergeCell ref="F33:G33"/>
    <mergeCell ref="F34:G34"/>
    <mergeCell ref="F35:G35"/>
    <mergeCell ref="F36:G36"/>
    <mergeCell ref="F38:G38"/>
    <mergeCell ref="F48:G48"/>
    <mergeCell ref="H40:I40"/>
    <mergeCell ref="F47:G47"/>
    <mergeCell ref="F40:G40"/>
    <mergeCell ref="F41:G41"/>
    <mergeCell ref="F42:G42"/>
    <mergeCell ref="F43:G43"/>
    <mergeCell ref="H27:I27"/>
    <mergeCell ref="H28:I28"/>
    <mergeCell ref="H29:I29"/>
    <mergeCell ref="H30:I30"/>
    <mergeCell ref="H23:I23"/>
    <mergeCell ref="H24:I24"/>
    <mergeCell ref="H25:I25"/>
    <mergeCell ref="H26:I26"/>
    <mergeCell ref="H19:I19"/>
    <mergeCell ref="H20:I20"/>
    <mergeCell ref="H21:I21"/>
    <mergeCell ref="H22:I22"/>
    <mergeCell ref="B115:C115"/>
    <mergeCell ref="B104:C104"/>
    <mergeCell ref="F79:G79"/>
    <mergeCell ref="H15:I15"/>
    <mergeCell ref="H16:I16"/>
    <mergeCell ref="H17:I17"/>
    <mergeCell ref="H18:I18"/>
    <mergeCell ref="H11:I11"/>
    <mergeCell ref="H12:I12"/>
    <mergeCell ref="H13:I13"/>
    <mergeCell ref="H14:I14"/>
    <mergeCell ref="F32:G32"/>
    <mergeCell ref="F11:G11"/>
    <mergeCell ref="F12:G12"/>
    <mergeCell ref="F13:G13"/>
    <mergeCell ref="F14:G14"/>
    <mergeCell ref="F21:G21"/>
    <mergeCell ref="F28:G28"/>
    <mergeCell ref="F29:G29"/>
    <mergeCell ref="F30:G30"/>
    <mergeCell ref="F16:G16"/>
    <mergeCell ref="F17:G17"/>
    <mergeCell ref="F18:G18"/>
    <mergeCell ref="F19:G19"/>
    <mergeCell ref="H66:I66"/>
    <mergeCell ref="F76:G76"/>
    <mergeCell ref="B54:C54"/>
    <mergeCell ref="F23:G23"/>
    <mergeCell ref="F26:G26"/>
    <mergeCell ref="F27:G27"/>
    <mergeCell ref="F15:G15"/>
    <mergeCell ref="A154:I154"/>
    <mergeCell ref="A146:A153"/>
    <mergeCell ref="F146:G146"/>
    <mergeCell ref="F147:G147"/>
    <mergeCell ref="F148:G148"/>
    <mergeCell ref="F149:G149"/>
    <mergeCell ref="F152:G152"/>
    <mergeCell ref="F153:G153"/>
    <mergeCell ref="F150:G150"/>
    <mergeCell ref="H152:I152"/>
    <mergeCell ref="B139:E139"/>
    <mergeCell ref="F139:G139"/>
    <mergeCell ref="H139:I139"/>
    <mergeCell ref="F151:G151"/>
    <mergeCell ref="C145:E145"/>
    <mergeCell ref="B94:C94"/>
    <mergeCell ref="B95:C95"/>
    <mergeCell ref="B21:C21"/>
    <mergeCell ref="B14:C14"/>
    <mergeCell ref="B15:C15"/>
    <mergeCell ref="F31:G31"/>
    <mergeCell ref="F20:G20"/>
    <mergeCell ref="B52:C52"/>
    <mergeCell ref="F50:G50"/>
    <mergeCell ref="F51:G51"/>
    <mergeCell ref="F52:G52"/>
    <mergeCell ref="F24:G24"/>
    <mergeCell ref="F25:G25"/>
    <mergeCell ref="F22:G22"/>
    <mergeCell ref="B47:C47"/>
    <mergeCell ref="B43:C43"/>
    <mergeCell ref="B48:C48"/>
    <mergeCell ref="B49:C49"/>
    <mergeCell ref="B46:E46"/>
    <mergeCell ref="A1:G1"/>
    <mergeCell ref="A2:G2"/>
    <mergeCell ref="A3:G3"/>
    <mergeCell ref="A4:G4"/>
    <mergeCell ref="A6:G6"/>
    <mergeCell ref="A5:G5"/>
    <mergeCell ref="H145:I145"/>
    <mergeCell ref="B137:E137"/>
    <mergeCell ref="F137:G137"/>
    <mergeCell ref="B140:C140"/>
    <mergeCell ref="B141:C141"/>
    <mergeCell ref="F141:G141"/>
    <mergeCell ref="F140:G140"/>
    <mergeCell ref="B64:E64"/>
    <mergeCell ref="F64:G64"/>
    <mergeCell ref="A143:I143"/>
    <mergeCell ref="A144:I144"/>
    <mergeCell ref="H7:I7"/>
    <mergeCell ref="A8:I8"/>
    <mergeCell ref="A9:I9"/>
    <mergeCell ref="B10:E10"/>
    <mergeCell ref="F10:G10"/>
    <mergeCell ref="H10:I10"/>
    <mergeCell ref="A7:G7"/>
    <mergeCell ref="B11:C11"/>
    <mergeCell ref="B12:C12"/>
    <mergeCell ref="B13:C13"/>
    <mergeCell ref="B72:E72"/>
    <mergeCell ref="B18:C18"/>
    <mergeCell ref="B19:C19"/>
    <mergeCell ref="B16:C16"/>
    <mergeCell ref="B17:C17"/>
    <mergeCell ref="B24:C24"/>
    <mergeCell ref="B25:C25"/>
    <mergeCell ref="B26:C26"/>
    <mergeCell ref="B34:C34"/>
    <mergeCell ref="B23:C23"/>
    <mergeCell ref="B62:E62"/>
    <mergeCell ref="B36:C36"/>
    <mergeCell ref="B22:C22"/>
    <mergeCell ref="B53:C53"/>
    <mergeCell ref="B39:C39"/>
    <mergeCell ref="B40:C40"/>
    <mergeCell ref="B41:C41"/>
    <mergeCell ref="B42:C42"/>
    <mergeCell ref="B50:C50"/>
    <mergeCell ref="B51:C51"/>
    <mergeCell ref="B20:C20"/>
    <mergeCell ref="H153:I153"/>
    <mergeCell ref="H146:I146"/>
    <mergeCell ref="H147:I147"/>
    <mergeCell ref="H148:I148"/>
    <mergeCell ref="H149:I149"/>
    <mergeCell ref="B35:C35"/>
    <mergeCell ref="B27:C27"/>
    <mergeCell ref="B37:C37"/>
    <mergeCell ref="B38:C38"/>
    <mergeCell ref="B28:C28"/>
    <mergeCell ref="B29:C29"/>
    <mergeCell ref="B30:C30"/>
    <mergeCell ref="B31:C31"/>
    <mergeCell ref="B32:C32"/>
    <mergeCell ref="B33:C33"/>
    <mergeCell ref="H150:I150"/>
    <mergeCell ref="H151:I151"/>
    <mergeCell ref="F145:G145"/>
    <mergeCell ref="B135:E135"/>
    <mergeCell ref="F135:G135"/>
    <mergeCell ref="H135:I135"/>
    <mergeCell ref="F46:G46"/>
    <mergeCell ref="H78:I78"/>
    <mergeCell ref="B66:E66"/>
  </mergeCells>
  <phoneticPr fontId="30" type="noConversion"/>
  <pageMargins left="0.78740157480314965" right="0.78740157480314965" top="0.98425196850393704" bottom="0.98425196850393704" header="0.51181102362204722" footer="0.51181102362204722"/>
  <pageSetup paperSize="9" scale="8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sheetPr codeName="Plan17"/>
  <dimension ref="A1:G26"/>
  <sheetViews>
    <sheetView zoomScale="90" zoomScaleNormal="90" workbookViewId="0">
      <selection activeCell="G65" sqref="G65"/>
    </sheetView>
  </sheetViews>
  <sheetFormatPr defaultRowHeight="12.75"/>
  <cols>
    <col min="1" max="1" width="22.42578125" customWidth="1"/>
    <col min="2" max="2" width="15.7109375" customWidth="1"/>
    <col min="3" max="3" width="14" customWidth="1"/>
    <col min="4" max="6" width="12.85546875" customWidth="1"/>
    <col min="7" max="7" width="16.140625" customWidth="1"/>
  </cols>
  <sheetData>
    <row r="1" spans="1:7">
      <c r="A1" s="696" t="str">
        <f>Parâmetros!A7</f>
        <v>Município de :</v>
      </c>
      <c r="B1" s="681"/>
      <c r="C1" s="681"/>
      <c r="D1" s="681"/>
      <c r="E1" s="681"/>
      <c r="F1" s="682"/>
      <c r="G1" s="109"/>
    </row>
    <row r="2" spans="1:7">
      <c r="A2" s="697" t="s">
        <v>36</v>
      </c>
      <c r="B2" s="679"/>
      <c r="C2" s="679"/>
      <c r="D2" s="679"/>
      <c r="E2" s="679"/>
      <c r="F2" s="680"/>
      <c r="G2" s="11"/>
    </row>
    <row r="3" spans="1:7">
      <c r="A3" s="678" t="str">
        <f>'Metas Cons'!A3:M3</f>
        <v>ANEXO DE METAS FISCAIS</v>
      </c>
      <c r="B3" s="681"/>
      <c r="C3" s="681"/>
      <c r="D3" s="681"/>
      <c r="E3" s="681"/>
      <c r="F3" s="682"/>
      <c r="G3" s="109"/>
    </row>
    <row r="4" spans="1:7">
      <c r="A4" s="698" t="s">
        <v>494</v>
      </c>
      <c r="B4" s="699"/>
      <c r="C4" s="699"/>
      <c r="D4" s="699"/>
      <c r="E4" s="699"/>
      <c r="F4" s="700"/>
      <c r="G4" s="109"/>
    </row>
    <row r="5" spans="1:7">
      <c r="A5" s="678" t="s">
        <v>646</v>
      </c>
      <c r="B5" s="679"/>
      <c r="C5" s="679"/>
      <c r="D5" s="679"/>
      <c r="E5" s="679"/>
      <c r="F5" s="680"/>
      <c r="G5" s="11"/>
    </row>
    <row r="6" spans="1:7">
      <c r="A6" s="678"/>
      <c r="B6" s="681"/>
      <c r="C6" s="681"/>
      <c r="D6" s="681"/>
      <c r="E6" s="681"/>
      <c r="F6" s="682"/>
      <c r="G6" s="109"/>
    </row>
    <row r="7" spans="1:7" s="42" customFormat="1" ht="11.25" customHeight="1">
      <c r="A7" s="316" t="s">
        <v>497</v>
      </c>
      <c r="B7" s="303"/>
      <c r="C7" s="303"/>
      <c r="D7" s="303"/>
      <c r="E7" s="303"/>
      <c r="F7" s="304"/>
      <c r="G7" s="305">
        <v>1</v>
      </c>
    </row>
    <row r="8" spans="1:7" s="43" customFormat="1" ht="11.25" customHeight="1">
      <c r="A8" s="683" t="s">
        <v>155</v>
      </c>
      <c r="B8" s="686" t="s">
        <v>156</v>
      </c>
      <c r="C8" s="689" t="s">
        <v>157</v>
      </c>
      <c r="D8" s="686" t="s">
        <v>103</v>
      </c>
      <c r="E8" s="692"/>
      <c r="F8" s="683"/>
      <c r="G8" s="689" t="s">
        <v>104</v>
      </c>
    </row>
    <row r="9" spans="1:7" s="43" customFormat="1" ht="11.25" customHeight="1">
      <c r="A9" s="684"/>
      <c r="B9" s="687"/>
      <c r="C9" s="690"/>
      <c r="D9" s="688"/>
      <c r="E9" s="693"/>
      <c r="F9" s="685"/>
      <c r="G9" s="690"/>
    </row>
    <row r="10" spans="1:7" s="42" customFormat="1" ht="24" customHeight="1">
      <c r="A10" s="685"/>
      <c r="B10" s="688"/>
      <c r="C10" s="691"/>
      <c r="D10" s="306">
        <f>Parâmetros!E10</f>
        <v>2021</v>
      </c>
      <c r="E10" s="306">
        <f>D10+1</f>
        <v>2022</v>
      </c>
      <c r="F10" s="306">
        <f>E10+1</f>
        <v>2023</v>
      </c>
      <c r="G10" s="691"/>
    </row>
    <row r="11" spans="1:7" s="42" customFormat="1" ht="26.25" customHeight="1">
      <c r="A11" s="307"/>
      <c r="B11" s="307"/>
      <c r="C11" s="307"/>
      <c r="D11" s="308">
        <v>0</v>
      </c>
      <c r="E11" s="309">
        <f>D11*(1+B24)</f>
        <v>0</v>
      </c>
      <c r="F11" s="309">
        <f>E11*(1+B25)</f>
        <v>0</v>
      </c>
      <c r="G11" s="694" t="s">
        <v>159</v>
      </c>
    </row>
    <row r="12" spans="1:7" s="42" customFormat="1" ht="42" customHeight="1">
      <c r="A12" s="307"/>
      <c r="B12" s="307"/>
      <c r="C12" s="307"/>
      <c r="D12" s="308">
        <v>0</v>
      </c>
      <c r="E12" s="309">
        <f>D12*(1+B24)</f>
        <v>0</v>
      </c>
      <c r="F12" s="309">
        <f>E12*(1+B25)</f>
        <v>0</v>
      </c>
      <c r="G12" s="695"/>
    </row>
    <row r="13" spans="1:7" s="42" customFormat="1" ht="45.75" customHeight="1">
      <c r="A13" s="307"/>
      <c r="B13" s="307"/>
      <c r="C13" s="307"/>
      <c r="D13" s="308">
        <v>0</v>
      </c>
      <c r="E13" s="309">
        <f>D13*(1+B24)</f>
        <v>0</v>
      </c>
      <c r="F13" s="309">
        <f>E13*(1+B25)</f>
        <v>0</v>
      </c>
      <c r="G13" s="310" t="s">
        <v>160</v>
      </c>
    </row>
    <row r="14" spans="1:7" s="42" customFormat="1" ht="11.25" customHeight="1">
      <c r="A14" s="307"/>
      <c r="B14" s="307"/>
      <c r="C14" s="307"/>
      <c r="D14" s="308"/>
      <c r="E14" s="309">
        <f>D14*(1+B24)</f>
        <v>0</v>
      </c>
      <c r="F14" s="309">
        <f>E14*(1+B25)</f>
        <v>0</v>
      </c>
      <c r="G14" s="310"/>
    </row>
    <row r="15" spans="1:7" s="42" customFormat="1" ht="11.25" customHeight="1">
      <c r="A15" s="307"/>
      <c r="B15" s="307"/>
      <c r="C15" s="307"/>
      <c r="D15" s="308"/>
      <c r="E15" s="309">
        <f>D15*(1+B24)</f>
        <v>0</v>
      </c>
      <c r="F15" s="309">
        <f>E15*(1+B25)</f>
        <v>0</v>
      </c>
      <c r="G15" s="310"/>
    </row>
    <row r="16" spans="1:7" s="42" customFormat="1" ht="11.25" customHeight="1">
      <c r="A16" s="307"/>
      <c r="B16" s="307"/>
      <c r="C16" s="307"/>
      <c r="D16" s="308"/>
      <c r="E16" s="309">
        <f>D16*(1+B24)</f>
        <v>0</v>
      </c>
      <c r="F16" s="309">
        <f>E16*(1+B25)</f>
        <v>0</v>
      </c>
      <c r="G16" s="310"/>
    </row>
    <row r="17" spans="1:7" s="42" customFormat="1" ht="11.25" customHeight="1">
      <c r="A17" s="311"/>
      <c r="B17" s="311"/>
      <c r="C17" s="311"/>
      <c r="D17" s="312"/>
      <c r="E17" s="309">
        <f>D17*(1+B24)</f>
        <v>0</v>
      </c>
      <c r="F17" s="309">
        <f>E17*(1+B25)</f>
        <v>0</v>
      </c>
      <c r="G17" s="313"/>
    </row>
    <row r="18" spans="1:7" s="42" customFormat="1" ht="11.25" customHeight="1">
      <c r="A18" s="676" t="s">
        <v>89</v>
      </c>
      <c r="B18" s="676"/>
      <c r="C18" s="677"/>
      <c r="D18" s="314">
        <f>SUM(D11:D17)</f>
        <v>0</v>
      </c>
      <c r="E18" s="314">
        <f>SUM(E11:E17)</f>
        <v>0</v>
      </c>
      <c r="F18" s="314">
        <f>SUM(F11:F17)</f>
        <v>0</v>
      </c>
      <c r="G18" s="315" t="s">
        <v>158</v>
      </c>
    </row>
    <row r="19" spans="1:7" s="42" customFormat="1" ht="11.25" customHeight="1">
      <c r="A19" s="83" t="s">
        <v>212</v>
      </c>
      <c r="B19" s="46"/>
      <c r="C19" s="46"/>
      <c r="D19" s="46"/>
      <c r="E19" s="46"/>
      <c r="F19" s="46"/>
      <c r="G19" s="46"/>
    </row>
    <row r="20" spans="1:7">
      <c r="A20" s="11" t="s">
        <v>655</v>
      </c>
      <c r="B20" s="45"/>
      <c r="C20" s="45"/>
      <c r="D20" s="45"/>
      <c r="E20" s="45"/>
      <c r="F20" s="45"/>
    </row>
    <row r="21" spans="1:7">
      <c r="A21" t="s">
        <v>141</v>
      </c>
    </row>
    <row r="22" spans="1:7">
      <c r="A22" s="11" t="s">
        <v>656</v>
      </c>
    </row>
    <row r="23" spans="1:7">
      <c r="A23" t="s">
        <v>144</v>
      </c>
    </row>
    <row r="24" spans="1:7">
      <c r="A24" s="11" t="s">
        <v>629</v>
      </c>
      <c r="B24" s="39">
        <f>Parâmetros!F11</f>
        <v>3.4200000000000001E-2</v>
      </c>
    </row>
    <row r="25" spans="1:7">
      <c r="A25" s="11" t="s">
        <v>657</v>
      </c>
      <c r="B25" s="39">
        <f>Parâmetros!G11</f>
        <v>3.3300000000000003E-2</v>
      </c>
    </row>
    <row r="26" spans="1:7">
      <c r="B26" s="39"/>
    </row>
  </sheetData>
  <mergeCells count="13">
    <mergeCell ref="G8:G10"/>
    <mergeCell ref="G11:G12"/>
    <mergeCell ref="A1:F1"/>
    <mergeCell ref="A2:F2"/>
    <mergeCell ref="A3:F3"/>
    <mergeCell ref="A4:F4"/>
    <mergeCell ref="A18:C18"/>
    <mergeCell ref="A5:F5"/>
    <mergeCell ref="A6:F6"/>
    <mergeCell ref="A8:A10"/>
    <mergeCell ref="B8:B10"/>
    <mergeCell ref="C8:C10"/>
    <mergeCell ref="D8:F9"/>
  </mergeCells>
  <phoneticPr fontId="30" type="noConversion"/>
  <pageMargins left="0.78740157480314965" right="0.78740157480314965" top="0.98425196850393704" bottom="0.98425196850393704" header="0.51181102362204722" footer="0.51181102362204722"/>
  <pageSetup scale="9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sheetPr codeName="Plan18"/>
  <dimension ref="A1:B31"/>
  <sheetViews>
    <sheetView topLeftCell="A16" zoomScale="90" workbookViewId="0">
      <selection activeCell="A49" sqref="A49"/>
    </sheetView>
  </sheetViews>
  <sheetFormatPr defaultRowHeight="12.75"/>
  <cols>
    <col min="1" max="1" width="55.5703125" style="11" customWidth="1"/>
    <col min="2" max="2" width="47.5703125" style="11" customWidth="1"/>
    <col min="3" max="16384" width="9.140625" style="11"/>
  </cols>
  <sheetData>
    <row r="1" spans="1:2" ht="14.25">
      <c r="A1" s="630" t="str">
        <f>Parâmetros!A7</f>
        <v>Município de :</v>
      </c>
      <c r="B1" s="629"/>
    </row>
    <row r="2" spans="1:2" ht="14.25">
      <c r="A2" s="627" t="s">
        <v>36</v>
      </c>
      <c r="B2" s="629"/>
    </row>
    <row r="3" spans="1:2" ht="14.25">
      <c r="A3" s="627" t="str">
        <f>'Metas Cons'!A3:M3</f>
        <v>ANEXO DE METAS FISCAIS</v>
      </c>
      <c r="B3" s="629"/>
    </row>
    <row r="4" spans="1:2" ht="15">
      <c r="A4" s="631" t="s">
        <v>495</v>
      </c>
      <c r="B4" s="633"/>
    </row>
    <row r="5" spans="1:2" ht="14.25">
      <c r="A5" s="627" t="s">
        <v>646</v>
      </c>
      <c r="B5" s="629"/>
    </row>
    <row r="6" spans="1:2" ht="14.25">
      <c r="A6" s="627"/>
      <c r="B6" s="629"/>
    </row>
    <row r="7" spans="1:2" ht="15">
      <c r="A7" s="317" t="s">
        <v>496</v>
      </c>
      <c r="B7" s="318">
        <v>1</v>
      </c>
    </row>
    <row r="8" spans="1:2" s="12" customFormat="1" ht="25.5" customHeight="1">
      <c r="A8" s="285" t="s">
        <v>105</v>
      </c>
      <c r="B8" s="296" t="s">
        <v>658</v>
      </c>
    </row>
    <row r="9" spans="1:2" ht="15">
      <c r="A9" s="319" t="s">
        <v>106</v>
      </c>
      <c r="B9" s="320">
        <f>(B10+B11)</f>
        <v>0</v>
      </c>
    </row>
    <row r="10" spans="1:2" ht="14.25">
      <c r="A10" s="293" t="s">
        <v>137</v>
      </c>
      <c r="B10" s="295">
        <f>(Projeções!G9/(1+Parâmetros!E11))-(Projeções!F9*(1+Parâmetros!D11))</f>
        <v>0</v>
      </c>
    </row>
    <row r="11" spans="1:2" ht="14.25">
      <c r="A11" s="293" t="s">
        <v>138</v>
      </c>
      <c r="B11" s="295">
        <f>(Projeções!G39/(1+Parâmetros!E11))-(Projeções!F39*(1+Parâmetros!D11))</f>
        <v>0</v>
      </c>
    </row>
    <row r="12" spans="1:2" ht="14.25">
      <c r="A12" s="293" t="s">
        <v>183</v>
      </c>
      <c r="B12" s="295">
        <v>0</v>
      </c>
    </row>
    <row r="13" spans="1:2" ht="14.25">
      <c r="A13" s="294" t="s">
        <v>147</v>
      </c>
      <c r="B13" s="295">
        <f>(Projeções!G106/(1+Parâmetros!E11)-(Projeções!F106*(1+Parâmetros!D11)))</f>
        <v>0</v>
      </c>
    </row>
    <row r="14" spans="1:2" ht="15">
      <c r="A14" s="321" t="s">
        <v>107</v>
      </c>
      <c r="B14" s="322">
        <f>B9+B13</f>
        <v>0</v>
      </c>
    </row>
    <row r="15" spans="1:2" ht="14.25">
      <c r="A15" s="294" t="s">
        <v>108</v>
      </c>
      <c r="B15" s="323">
        <v>0</v>
      </c>
    </row>
    <row r="16" spans="1:2" ht="15">
      <c r="A16" s="294" t="s">
        <v>109</v>
      </c>
      <c r="B16" s="322">
        <f>B14+B15</f>
        <v>0</v>
      </c>
    </row>
    <row r="17" spans="1:2" ht="14.25">
      <c r="A17" s="293" t="s">
        <v>110</v>
      </c>
      <c r="B17" s="295"/>
    </row>
    <row r="18" spans="1:2" ht="15">
      <c r="A18" s="321" t="s">
        <v>180</v>
      </c>
      <c r="B18" s="322">
        <f>B19+B20</f>
        <v>0</v>
      </c>
    </row>
    <row r="19" spans="1:2" ht="14.25">
      <c r="A19" s="294" t="s">
        <v>139</v>
      </c>
      <c r="B19" s="295">
        <f>Projeções!G119/(1+Parâmetros!E11)-(Projeções!F119*(1+Parâmetros!D11))</f>
        <v>0</v>
      </c>
    </row>
    <row r="20" spans="1:2" ht="14.25">
      <c r="A20" s="294" t="s">
        <v>140</v>
      </c>
      <c r="B20" s="295">
        <f>Projeções!G129/(1+Parâmetros!E11)-Projeções!F129*(1+Parâmetros!D11)</f>
        <v>0</v>
      </c>
    </row>
    <row r="21" spans="1:2" ht="15">
      <c r="A21" s="321" t="s">
        <v>181</v>
      </c>
      <c r="B21" s="324">
        <v>0</v>
      </c>
    </row>
    <row r="22" spans="1:2" ht="21" customHeight="1">
      <c r="A22" s="321" t="s">
        <v>182</v>
      </c>
      <c r="B22" s="325">
        <f>IF(B16-B17-B18&lt;0,"SEM MARGEM",B16-B17-B18)</f>
        <v>0</v>
      </c>
    </row>
    <row r="23" spans="1:2" ht="15">
      <c r="A23" s="701" t="s">
        <v>210</v>
      </c>
      <c r="B23" s="702"/>
    </row>
    <row r="24" spans="1:2">
      <c r="A24" s="7"/>
    </row>
    <row r="25" spans="1:2">
      <c r="A25" s="58"/>
      <c r="B25" s="58"/>
    </row>
    <row r="26" spans="1:2">
      <c r="A26" s="58"/>
    </row>
    <row r="27" spans="1:2">
      <c r="A27" s="58"/>
    </row>
    <row r="28" spans="1:2">
      <c r="A28" s="58"/>
    </row>
    <row r="29" spans="1:2">
      <c r="A29" s="58"/>
    </row>
    <row r="30" spans="1:2">
      <c r="A30" s="58"/>
    </row>
    <row r="31" spans="1:2">
      <c r="A31" s="58"/>
    </row>
  </sheetData>
  <mergeCells count="7">
    <mergeCell ref="A1:B1"/>
    <mergeCell ref="A2:B2"/>
    <mergeCell ref="A23:B23"/>
    <mergeCell ref="A3:B3"/>
    <mergeCell ref="A4:B4"/>
    <mergeCell ref="A5:B5"/>
    <mergeCell ref="A6:B6"/>
  </mergeCells>
  <phoneticPr fontId="30" type="noConversion"/>
  <pageMargins left="0.78740157480314965" right="0.78740157480314965" top="0.98425196850393704" bottom="0.98425196850393704" header="0.51181102362204722" footer="0.51181102362204722"/>
  <pageSetup paperSize="9" scale="90"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dimension ref="A1:B29"/>
  <sheetViews>
    <sheetView zoomScale="90" workbookViewId="0">
      <selection activeCell="D23" sqref="D23"/>
    </sheetView>
  </sheetViews>
  <sheetFormatPr defaultRowHeight="11.25"/>
  <cols>
    <col min="1" max="1" width="49.140625" style="59" customWidth="1"/>
    <col min="2" max="2" width="44.7109375" style="59" customWidth="1"/>
    <col min="3" max="16384" width="9.140625" style="59"/>
  </cols>
  <sheetData>
    <row r="1" spans="1:2" ht="14.25">
      <c r="A1" s="583" t="str">
        <f>Parâmetros!A7</f>
        <v>Município de :</v>
      </c>
      <c r="B1" s="582"/>
    </row>
    <row r="2" spans="1:2" ht="14.25">
      <c r="A2" s="580" t="s">
        <v>36</v>
      </c>
      <c r="B2" s="582"/>
    </row>
    <row r="3" spans="1:2" ht="14.25">
      <c r="A3" s="580" t="str">
        <f>'Metas Cons'!A3:M3</f>
        <v>ANEXO DE METAS FISCAIS</v>
      </c>
      <c r="B3" s="582"/>
    </row>
    <row r="4" spans="1:2" ht="15">
      <c r="A4" s="584" t="s">
        <v>495</v>
      </c>
      <c r="B4" s="586"/>
    </row>
    <row r="5" spans="1:2" ht="14.25">
      <c r="A5" s="580" t="s">
        <v>646</v>
      </c>
      <c r="B5" s="582"/>
    </row>
    <row r="6" spans="1:2" ht="14.25">
      <c r="A6" s="580"/>
      <c r="B6" s="582"/>
    </row>
    <row r="7" spans="1:2" ht="28.5">
      <c r="A7" s="179" t="s">
        <v>496</v>
      </c>
      <c r="B7" s="183">
        <v>1</v>
      </c>
    </row>
    <row r="8" spans="1:2" s="60" customFormat="1" ht="25.5" customHeight="1">
      <c r="A8" s="184" t="s">
        <v>105</v>
      </c>
      <c r="B8" s="326" t="s">
        <v>658</v>
      </c>
    </row>
    <row r="9" spans="1:2" ht="15">
      <c r="A9" s="327" t="s">
        <v>106</v>
      </c>
      <c r="B9" s="328"/>
    </row>
    <row r="10" spans="1:2" ht="14.25">
      <c r="A10" s="329" t="s">
        <v>137</v>
      </c>
      <c r="B10" s="330"/>
    </row>
    <row r="11" spans="1:2" ht="14.25">
      <c r="A11" s="329" t="s">
        <v>138</v>
      </c>
      <c r="B11" s="330"/>
    </row>
    <row r="12" spans="1:2" ht="14.25">
      <c r="A12" s="331" t="s">
        <v>147</v>
      </c>
      <c r="B12" s="330"/>
    </row>
    <row r="13" spans="1:2" ht="30">
      <c r="A13" s="332" t="s">
        <v>107</v>
      </c>
      <c r="B13" s="333"/>
    </row>
    <row r="14" spans="1:2" ht="14.25">
      <c r="A14" s="331" t="s">
        <v>108</v>
      </c>
      <c r="B14" s="334"/>
    </row>
    <row r="15" spans="1:2" ht="15">
      <c r="A15" s="331" t="s">
        <v>109</v>
      </c>
      <c r="B15" s="333"/>
    </row>
    <row r="16" spans="1:2" ht="14.25">
      <c r="A16" s="329" t="s">
        <v>110</v>
      </c>
      <c r="B16" s="330"/>
    </row>
    <row r="17" spans="1:2" ht="15">
      <c r="A17" s="332" t="s">
        <v>111</v>
      </c>
      <c r="B17" s="333"/>
    </row>
    <row r="18" spans="1:2" ht="14.25">
      <c r="A18" s="331" t="s">
        <v>139</v>
      </c>
      <c r="B18" s="330"/>
    </row>
    <row r="19" spans="1:2" ht="14.25">
      <c r="A19" s="331" t="s">
        <v>140</v>
      </c>
      <c r="B19" s="330"/>
    </row>
    <row r="20" spans="1:2" ht="15">
      <c r="A20" s="332" t="s">
        <v>112</v>
      </c>
      <c r="B20" s="335">
        <f>IF(B15-B16-B17&lt;0,"SEM MARGEM",B15-B16-B17)</f>
        <v>0</v>
      </c>
    </row>
    <row r="21" spans="1:2">
      <c r="A21" s="703" t="s">
        <v>123</v>
      </c>
      <c r="B21" s="704"/>
    </row>
    <row r="22" spans="1:2">
      <c r="A22" s="61"/>
    </row>
    <row r="23" spans="1:2">
      <c r="A23" s="62"/>
      <c r="B23" s="62"/>
    </row>
    <row r="24" spans="1:2">
      <c r="A24" s="62"/>
    </row>
    <row r="25" spans="1:2">
      <c r="A25" s="62"/>
    </row>
    <row r="26" spans="1:2">
      <c r="A26" s="62"/>
    </row>
    <row r="27" spans="1:2">
      <c r="A27" s="62"/>
    </row>
    <row r="28" spans="1:2">
      <c r="A28" s="62"/>
    </row>
    <row r="29" spans="1:2">
      <c r="A29" s="62"/>
    </row>
  </sheetData>
  <mergeCells count="7">
    <mergeCell ref="A5:B5"/>
    <mergeCell ref="A6:B6"/>
    <mergeCell ref="A21:B21"/>
    <mergeCell ref="A1:B1"/>
    <mergeCell ref="A2:B2"/>
    <mergeCell ref="A3:B3"/>
    <mergeCell ref="A4:B4"/>
  </mergeCells>
  <phoneticPr fontId="30" type="noConversion"/>
  <pageMargins left="0.78740157499999996" right="0.78740157499999996" top="0.984251969" bottom="0.984251969" header="0.49212598499999999" footer="0.49212598499999999"/>
  <pageSetup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dimension ref="A1:E25"/>
  <sheetViews>
    <sheetView topLeftCell="A7" workbookViewId="0">
      <selection activeCell="A6" sqref="A6:D6"/>
    </sheetView>
  </sheetViews>
  <sheetFormatPr defaultRowHeight="12.75"/>
  <cols>
    <col min="1" max="1" width="38.85546875" style="11" customWidth="1"/>
    <col min="2" max="2" width="15.7109375" style="11" customWidth="1"/>
    <col min="3" max="3" width="36.85546875" style="11" customWidth="1"/>
    <col min="4" max="4" width="15.7109375" style="11" customWidth="1"/>
    <col min="5" max="5" width="9.140625" style="11"/>
  </cols>
  <sheetData>
    <row r="1" spans="1:4" ht="14.25">
      <c r="A1" s="714" t="str">
        <f>Parâmetros!A7</f>
        <v>Município de :</v>
      </c>
      <c r="B1" s="712"/>
      <c r="C1" s="712"/>
      <c r="D1" s="712"/>
    </row>
    <row r="2" spans="1:4" ht="14.25">
      <c r="A2" s="712" t="s">
        <v>36</v>
      </c>
      <c r="B2" s="712"/>
      <c r="C2" s="712"/>
      <c r="D2" s="712"/>
    </row>
    <row r="3" spans="1:4" ht="14.25">
      <c r="A3" s="712" t="s">
        <v>162</v>
      </c>
      <c r="B3" s="712"/>
      <c r="C3" s="712"/>
      <c r="D3" s="712"/>
    </row>
    <row r="4" spans="1:4" ht="15">
      <c r="A4" s="715" t="s">
        <v>113</v>
      </c>
      <c r="B4" s="715"/>
      <c r="C4" s="715"/>
      <c r="D4" s="715"/>
    </row>
    <row r="5" spans="1:4" ht="14.25">
      <c r="A5" s="712" t="s">
        <v>646</v>
      </c>
      <c r="B5" s="712"/>
      <c r="C5" s="712"/>
      <c r="D5" s="712"/>
    </row>
    <row r="6" spans="1:4" ht="14.25">
      <c r="A6" s="713"/>
      <c r="B6" s="713"/>
      <c r="C6" s="713"/>
      <c r="D6" s="713"/>
    </row>
    <row r="7" spans="1:4" ht="14.25">
      <c r="A7" s="705" t="s">
        <v>501</v>
      </c>
      <c r="B7" s="705"/>
      <c r="C7" s="706">
        <v>1</v>
      </c>
      <c r="D7" s="706"/>
    </row>
    <row r="8" spans="1:4" ht="15">
      <c r="A8" s="708" t="s">
        <v>163</v>
      </c>
      <c r="B8" s="708"/>
      <c r="C8" s="708" t="s">
        <v>114</v>
      </c>
      <c r="D8" s="708"/>
    </row>
    <row r="9" spans="1:4" ht="15">
      <c r="A9" s="336" t="s">
        <v>115</v>
      </c>
      <c r="B9" s="336" t="s">
        <v>57</v>
      </c>
      <c r="C9" s="336" t="s">
        <v>115</v>
      </c>
      <c r="D9" s="336" t="s">
        <v>57</v>
      </c>
    </row>
    <row r="10" spans="1:4" ht="14.25">
      <c r="A10" s="337" t="s">
        <v>164</v>
      </c>
      <c r="B10" s="338">
        <v>0</v>
      </c>
      <c r="C10" s="339"/>
      <c r="D10" s="338"/>
    </row>
    <row r="11" spans="1:4" ht="28.5">
      <c r="A11" s="337" t="s">
        <v>165</v>
      </c>
      <c r="B11" s="338"/>
      <c r="C11" s="339"/>
      <c r="D11" s="338"/>
    </row>
    <row r="12" spans="1:4" ht="14.25">
      <c r="A12" s="337" t="s">
        <v>166</v>
      </c>
      <c r="B12" s="338"/>
      <c r="C12" s="339"/>
      <c r="D12" s="338"/>
    </row>
    <row r="13" spans="1:4" ht="14.25">
      <c r="A13" s="337" t="s">
        <v>167</v>
      </c>
      <c r="B13" s="338"/>
      <c r="C13" s="339"/>
      <c r="D13" s="338"/>
    </row>
    <row r="14" spans="1:4" ht="14.25">
      <c r="A14" s="337" t="s">
        <v>168</v>
      </c>
      <c r="B14" s="338">
        <v>0</v>
      </c>
      <c r="C14" s="339"/>
      <c r="D14" s="338"/>
    </row>
    <row r="15" spans="1:4" ht="14.25">
      <c r="A15" s="337" t="s">
        <v>169</v>
      </c>
      <c r="B15" s="338"/>
      <c r="C15" s="339"/>
      <c r="D15" s="338"/>
    </row>
    <row r="16" spans="1:4" ht="15">
      <c r="A16" s="340" t="s">
        <v>170</v>
      </c>
      <c r="B16" s="341">
        <f>SUM(B10:B15)</f>
        <v>0</v>
      </c>
      <c r="C16" s="342" t="s">
        <v>170</v>
      </c>
      <c r="D16" s="343">
        <f>SUM(D10:D15)</f>
        <v>0</v>
      </c>
    </row>
    <row r="17" spans="1:4" ht="14.25">
      <c r="A17" s="709"/>
      <c r="B17" s="709"/>
      <c r="C17" s="710"/>
      <c r="D17" s="711"/>
    </row>
    <row r="18" spans="1:4" ht="15">
      <c r="A18" s="707" t="s">
        <v>171</v>
      </c>
      <c r="B18" s="707"/>
      <c r="C18" s="708" t="s">
        <v>114</v>
      </c>
      <c r="D18" s="708"/>
    </row>
    <row r="19" spans="1:4" ht="15">
      <c r="A19" s="336" t="s">
        <v>115</v>
      </c>
      <c r="B19" s="336" t="s">
        <v>57</v>
      </c>
      <c r="C19" s="336" t="s">
        <v>115</v>
      </c>
      <c r="D19" s="336" t="s">
        <v>57</v>
      </c>
    </row>
    <row r="20" spans="1:4" ht="14.25">
      <c r="A20" s="337" t="s">
        <v>172</v>
      </c>
      <c r="B20" s="338"/>
      <c r="C20" s="339"/>
      <c r="D20" s="338"/>
    </row>
    <row r="21" spans="1:4" ht="14.25">
      <c r="A21" s="337" t="s">
        <v>173</v>
      </c>
      <c r="B21" s="338"/>
      <c r="C21" s="339"/>
      <c r="D21" s="338"/>
    </row>
    <row r="22" spans="1:4" ht="14.25">
      <c r="A22" s="337" t="s">
        <v>174</v>
      </c>
      <c r="B22" s="338"/>
      <c r="C22" s="339"/>
      <c r="D22" s="338"/>
    </row>
    <row r="23" spans="1:4" ht="14.25">
      <c r="A23" s="337" t="s">
        <v>175</v>
      </c>
      <c r="B23" s="338"/>
      <c r="C23" s="339"/>
      <c r="D23" s="338"/>
    </row>
    <row r="24" spans="1:4" ht="14.25">
      <c r="A24" s="337" t="s">
        <v>170</v>
      </c>
      <c r="B24" s="344">
        <f>SUM(B20:B23)</f>
        <v>0</v>
      </c>
      <c r="C24" s="337" t="s">
        <v>170</v>
      </c>
      <c r="D24" s="344">
        <f>SUM(D20:D23)</f>
        <v>0</v>
      </c>
    </row>
    <row r="25" spans="1:4" ht="15">
      <c r="A25" s="342" t="s">
        <v>89</v>
      </c>
      <c r="B25" s="343">
        <f>B16+B24</f>
        <v>0</v>
      </c>
      <c r="C25" s="342" t="s">
        <v>89</v>
      </c>
      <c r="D25" s="343">
        <f>D16+D24</f>
        <v>0</v>
      </c>
    </row>
  </sheetData>
  <mergeCells count="14">
    <mergeCell ref="A5:D5"/>
    <mergeCell ref="A6:D6"/>
    <mergeCell ref="A1:D1"/>
    <mergeCell ref="A2:D2"/>
    <mergeCell ref="A3:D3"/>
    <mergeCell ref="A4:D4"/>
    <mergeCell ref="A7:B7"/>
    <mergeCell ref="C7:D7"/>
    <mergeCell ref="A18:B18"/>
    <mergeCell ref="C18:D18"/>
    <mergeCell ref="A8:B8"/>
    <mergeCell ref="C8:D8"/>
    <mergeCell ref="A17:B17"/>
    <mergeCell ref="C17:D17"/>
  </mergeCells>
  <phoneticPr fontId="30" type="noConversion"/>
  <pageMargins left="0.78740157480314965" right="0.78740157480314965" top="0.98425196850393704" bottom="0.98425196850393704" header="0.51181102362204722" footer="0.51181102362204722"/>
  <pageSetup paperSize="9" scale="95" orientation="landscape" horizontalDpi="360" verticalDpi="360" r:id="rId1"/>
  <headerFooter alignWithMargins="0"/>
  <drawing r:id="rId2"/>
</worksheet>
</file>

<file path=xl/worksheets/sheet18.xml><?xml version="1.0" encoding="utf-8"?>
<worksheet xmlns="http://schemas.openxmlformats.org/spreadsheetml/2006/main" xmlns:r="http://schemas.openxmlformats.org/officeDocument/2006/relationships">
  <dimension ref="A1:E35"/>
  <sheetViews>
    <sheetView workbookViewId="0">
      <selection activeCell="E9" sqref="E9"/>
    </sheetView>
  </sheetViews>
  <sheetFormatPr defaultRowHeight="12.75"/>
  <cols>
    <col min="2" max="2" width="50" customWidth="1"/>
    <col min="3" max="3" width="9.85546875" customWidth="1"/>
    <col min="4" max="4" width="12" customWidth="1"/>
    <col min="5" max="5" width="20.28515625" customWidth="1"/>
  </cols>
  <sheetData>
    <row r="1" spans="1:5">
      <c r="A1" s="727" t="s">
        <v>659</v>
      </c>
      <c r="B1" s="728"/>
      <c r="C1" s="728"/>
      <c r="D1" s="728"/>
      <c r="E1" s="729"/>
    </row>
    <row r="2" spans="1:5">
      <c r="A2" s="730" t="s">
        <v>186</v>
      </c>
      <c r="B2" s="489"/>
      <c r="C2" s="489"/>
      <c r="D2" s="489"/>
      <c r="E2" s="731"/>
    </row>
    <row r="3" spans="1:5">
      <c r="A3" s="68"/>
      <c r="B3" s="69"/>
      <c r="C3" s="69"/>
      <c r="D3" s="69"/>
      <c r="E3" s="70"/>
    </row>
    <row r="4" spans="1:5">
      <c r="A4" s="732" t="s">
        <v>187</v>
      </c>
      <c r="B4" s="733"/>
      <c r="C4" s="69"/>
      <c r="D4" s="69"/>
      <c r="E4" s="70"/>
    </row>
    <row r="5" spans="1:5">
      <c r="A5" s="732" t="s">
        <v>188</v>
      </c>
      <c r="B5" s="489"/>
      <c r="C5" s="69"/>
      <c r="D5" s="69"/>
      <c r="E5" s="70"/>
    </row>
    <row r="6" spans="1:5" ht="13.5" thickBot="1">
      <c r="A6" s="71"/>
      <c r="B6" s="72"/>
      <c r="C6" s="72"/>
      <c r="D6" s="72"/>
      <c r="E6" s="73"/>
    </row>
    <row r="7" spans="1:5">
      <c r="A7" s="721" t="s">
        <v>189</v>
      </c>
      <c r="B7" s="74" t="s">
        <v>190</v>
      </c>
      <c r="C7" s="721" t="s">
        <v>191</v>
      </c>
      <c r="D7" s="724"/>
      <c r="E7" s="74"/>
    </row>
    <row r="8" spans="1:5">
      <c r="A8" s="722"/>
      <c r="B8" s="75"/>
      <c r="C8" s="722"/>
      <c r="D8" s="725"/>
      <c r="E8" s="75">
        <v>2021</v>
      </c>
    </row>
    <row r="9" spans="1:5" ht="13.5" thickBot="1">
      <c r="A9" s="723"/>
      <c r="B9" s="76" t="s">
        <v>192</v>
      </c>
      <c r="C9" s="723"/>
      <c r="D9" s="726"/>
      <c r="E9" s="77"/>
    </row>
    <row r="10" spans="1:5">
      <c r="A10" s="719"/>
      <c r="B10" s="719"/>
      <c r="C10" s="719"/>
      <c r="D10" s="78" t="s">
        <v>193</v>
      </c>
      <c r="E10" s="719"/>
    </row>
    <row r="11" spans="1:5" ht="13.5" thickBot="1">
      <c r="A11" s="720"/>
      <c r="B11" s="720"/>
      <c r="C11" s="720"/>
      <c r="D11" s="79" t="s">
        <v>57</v>
      </c>
      <c r="E11" s="720"/>
    </row>
    <row r="12" spans="1:5">
      <c r="A12" s="719"/>
      <c r="B12" s="719"/>
      <c r="C12" s="719"/>
      <c r="D12" s="78" t="s">
        <v>193</v>
      </c>
      <c r="E12" s="719"/>
    </row>
    <row r="13" spans="1:5" ht="13.5" thickBot="1">
      <c r="A13" s="720"/>
      <c r="B13" s="720"/>
      <c r="C13" s="720"/>
      <c r="D13" s="79" t="s">
        <v>57</v>
      </c>
      <c r="E13" s="720"/>
    </row>
    <row r="14" spans="1:5">
      <c r="A14" s="719"/>
      <c r="B14" s="719"/>
      <c r="C14" s="719"/>
      <c r="D14" s="78" t="s">
        <v>193</v>
      </c>
      <c r="E14" s="719"/>
    </row>
    <row r="15" spans="1:5" ht="13.5" thickBot="1">
      <c r="A15" s="720"/>
      <c r="B15" s="720"/>
      <c r="C15" s="720"/>
      <c r="D15" s="79" t="s">
        <v>57</v>
      </c>
      <c r="E15" s="720"/>
    </row>
    <row r="16" spans="1:5">
      <c r="A16" s="719"/>
      <c r="B16" s="719"/>
      <c r="C16" s="719"/>
      <c r="D16" s="78" t="s">
        <v>193</v>
      </c>
      <c r="E16" s="719"/>
    </row>
    <row r="17" spans="1:5" ht="13.5" thickBot="1">
      <c r="A17" s="720"/>
      <c r="B17" s="720"/>
      <c r="C17" s="720"/>
      <c r="D17" s="79" t="s">
        <v>57</v>
      </c>
      <c r="E17" s="720"/>
    </row>
    <row r="18" spans="1:5">
      <c r="A18" s="719"/>
      <c r="B18" s="719"/>
      <c r="C18" s="719"/>
      <c r="D18" s="78" t="s">
        <v>193</v>
      </c>
      <c r="E18" s="719"/>
    </row>
    <row r="19" spans="1:5" ht="13.5" thickBot="1">
      <c r="A19" s="720"/>
      <c r="B19" s="720"/>
      <c r="C19" s="720"/>
      <c r="D19" s="79" t="s">
        <v>57</v>
      </c>
      <c r="E19" s="720"/>
    </row>
    <row r="20" spans="1:5">
      <c r="A20" s="719"/>
      <c r="B20" s="719"/>
      <c r="C20" s="719"/>
      <c r="D20" s="78" t="s">
        <v>193</v>
      </c>
      <c r="E20" s="719"/>
    </row>
    <row r="21" spans="1:5" ht="13.5" thickBot="1">
      <c r="A21" s="720"/>
      <c r="B21" s="720"/>
      <c r="C21" s="720"/>
      <c r="D21" s="79" t="s">
        <v>57</v>
      </c>
      <c r="E21" s="720"/>
    </row>
    <row r="22" spans="1:5">
      <c r="A22" s="719"/>
      <c r="B22" s="719"/>
      <c r="C22" s="719"/>
      <c r="D22" s="78" t="s">
        <v>193</v>
      </c>
      <c r="E22" s="719"/>
    </row>
    <row r="23" spans="1:5" ht="13.5" thickBot="1">
      <c r="A23" s="720"/>
      <c r="B23" s="720"/>
      <c r="C23" s="720"/>
      <c r="D23" s="79" t="s">
        <v>57</v>
      </c>
      <c r="E23" s="720"/>
    </row>
    <row r="24" spans="1:5">
      <c r="A24" s="719"/>
      <c r="B24" s="719"/>
      <c r="C24" s="719"/>
      <c r="D24" s="78" t="s">
        <v>193</v>
      </c>
      <c r="E24" s="719"/>
    </row>
    <row r="25" spans="1:5" ht="13.5" thickBot="1">
      <c r="A25" s="720"/>
      <c r="B25" s="720"/>
      <c r="C25" s="720"/>
      <c r="D25" s="79" t="s">
        <v>57</v>
      </c>
      <c r="E25" s="720"/>
    </row>
    <row r="26" spans="1:5">
      <c r="A26" s="719"/>
      <c r="B26" s="719"/>
      <c r="C26" s="719"/>
      <c r="D26" s="78" t="s">
        <v>193</v>
      </c>
      <c r="E26" s="719"/>
    </row>
    <row r="27" spans="1:5" ht="13.5" thickBot="1">
      <c r="A27" s="720"/>
      <c r="B27" s="720"/>
      <c r="C27" s="720"/>
      <c r="D27" s="79" t="s">
        <v>57</v>
      </c>
      <c r="E27" s="720"/>
    </row>
    <row r="28" spans="1:5">
      <c r="A28" s="719"/>
      <c r="B28" s="719"/>
      <c r="C28" s="719"/>
      <c r="D28" s="78" t="s">
        <v>193</v>
      </c>
      <c r="E28" s="719"/>
    </row>
    <row r="29" spans="1:5" ht="13.5" thickBot="1">
      <c r="A29" s="720"/>
      <c r="B29" s="720"/>
      <c r="C29" s="720"/>
      <c r="D29" s="79" t="s">
        <v>57</v>
      </c>
      <c r="E29" s="720"/>
    </row>
    <row r="30" spans="1:5">
      <c r="A30" s="719"/>
      <c r="B30" s="719"/>
      <c r="C30" s="719"/>
      <c r="D30" s="78" t="s">
        <v>193</v>
      </c>
      <c r="E30" s="719"/>
    </row>
    <row r="31" spans="1:5" ht="13.5" thickBot="1">
      <c r="A31" s="720"/>
      <c r="B31" s="720"/>
      <c r="C31" s="720"/>
      <c r="D31" s="79" t="s">
        <v>57</v>
      </c>
      <c r="E31" s="720"/>
    </row>
    <row r="32" spans="1:5">
      <c r="A32" s="719"/>
      <c r="B32" s="719"/>
      <c r="C32" s="719"/>
      <c r="D32" s="78" t="s">
        <v>193</v>
      </c>
      <c r="E32" s="719"/>
    </row>
    <row r="33" spans="1:5" ht="13.5" thickBot="1">
      <c r="A33" s="720"/>
      <c r="B33" s="720"/>
      <c r="C33" s="720"/>
      <c r="D33" s="78" t="s">
        <v>57</v>
      </c>
      <c r="E33" s="720"/>
    </row>
    <row r="34" spans="1:5" ht="13.5" thickBot="1">
      <c r="A34" s="716" t="s">
        <v>194</v>
      </c>
      <c r="B34" s="717"/>
      <c r="C34" s="717"/>
      <c r="D34" s="718"/>
      <c r="E34" s="80"/>
    </row>
    <row r="35" spans="1:5">
      <c r="A35" s="81" t="s">
        <v>195</v>
      </c>
      <c r="B35" s="81" t="s">
        <v>196</v>
      </c>
    </row>
  </sheetData>
  <mergeCells count="56">
    <mergeCell ref="A7:A9"/>
    <mergeCell ref="C7:C9"/>
    <mergeCell ref="D7:D9"/>
    <mergeCell ref="A1:E1"/>
    <mergeCell ref="A2:E2"/>
    <mergeCell ref="A4:B4"/>
    <mergeCell ref="A5:B5"/>
    <mergeCell ref="A10:A11"/>
    <mergeCell ref="B10:B11"/>
    <mergeCell ref="C10:C11"/>
    <mergeCell ref="E10:E11"/>
    <mergeCell ref="A12:A13"/>
    <mergeCell ref="B12:B13"/>
    <mergeCell ref="C12:C13"/>
    <mergeCell ref="E12:E13"/>
    <mergeCell ref="A14:A15"/>
    <mergeCell ref="B14:B15"/>
    <mergeCell ref="C14:C15"/>
    <mergeCell ref="E14:E15"/>
    <mergeCell ref="A16:A17"/>
    <mergeCell ref="B16:B17"/>
    <mergeCell ref="C16:C17"/>
    <mergeCell ref="E16:E17"/>
    <mergeCell ref="A18:A19"/>
    <mergeCell ref="B18:B19"/>
    <mergeCell ref="C18:C19"/>
    <mergeCell ref="E18:E19"/>
    <mergeCell ref="A20:A21"/>
    <mergeCell ref="B20:B21"/>
    <mergeCell ref="C20:C21"/>
    <mergeCell ref="E20:E21"/>
    <mergeCell ref="A22:A23"/>
    <mergeCell ref="B22:B23"/>
    <mergeCell ref="C22:C23"/>
    <mergeCell ref="E22:E23"/>
    <mergeCell ref="A24:A25"/>
    <mergeCell ref="B24:B25"/>
    <mergeCell ref="C24:C25"/>
    <mergeCell ref="E24:E25"/>
    <mergeCell ref="A30:A31"/>
    <mergeCell ref="B30:B31"/>
    <mergeCell ref="C30:C31"/>
    <mergeCell ref="E30:E31"/>
    <mergeCell ref="A26:A27"/>
    <mergeCell ref="B26:B27"/>
    <mergeCell ref="C26:C27"/>
    <mergeCell ref="E26:E27"/>
    <mergeCell ref="A28:A29"/>
    <mergeCell ref="B28:B29"/>
    <mergeCell ref="C28:C29"/>
    <mergeCell ref="E28:E29"/>
    <mergeCell ref="A34:D34"/>
    <mergeCell ref="A32:A33"/>
    <mergeCell ref="B32:B33"/>
    <mergeCell ref="C32:C33"/>
    <mergeCell ref="E32:E33"/>
  </mergeCells>
  <phoneticPr fontId="30" type="noConversion"/>
  <pageMargins left="0.78740157499999996" right="0.78740157499999996" top="0.984251969" bottom="0.984251969" header="0.49212598499999999" footer="0.49212598499999999"/>
  <headerFooter alignWithMargins="0"/>
</worksheet>
</file>

<file path=xl/worksheets/sheet19.xml><?xml version="1.0" encoding="utf-8"?>
<worksheet xmlns="http://schemas.openxmlformats.org/spreadsheetml/2006/main" xmlns:r="http://schemas.openxmlformats.org/officeDocument/2006/relationships">
  <dimension ref="A1:R26"/>
  <sheetViews>
    <sheetView tabSelected="1" topLeftCell="A16" workbookViewId="0">
      <selection activeCell="A10" sqref="A10:B10"/>
    </sheetView>
  </sheetViews>
  <sheetFormatPr defaultRowHeight="12.75"/>
  <cols>
    <col min="1" max="1" width="19.7109375" customWidth="1"/>
    <col min="2" max="2" width="57.140625" customWidth="1"/>
    <col min="3" max="3" width="16.85546875" customWidth="1"/>
    <col min="4" max="4" width="20" customWidth="1"/>
    <col min="5" max="5" width="16.28515625" customWidth="1"/>
    <col min="6" max="6" width="18.140625" customWidth="1"/>
    <col min="7" max="7" width="15" customWidth="1"/>
    <col min="8" max="8" width="10.85546875" customWidth="1"/>
    <col min="10" max="10" width="6.5703125" customWidth="1"/>
    <col min="11" max="11" width="3.7109375" hidden="1" customWidth="1"/>
    <col min="12" max="12" width="12.5703125" customWidth="1"/>
  </cols>
  <sheetData>
    <row r="1" spans="1:18" ht="15">
      <c r="A1" s="734" t="s">
        <v>673</v>
      </c>
      <c r="B1" s="734"/>
      <c r="C1" s="734"/>
      <c r="D1" s="734"/>
      <c r="E1" s="734"/>
      <c r="F1" s="734"/>
      <c r="G1" s="734"/>
      <c r="H1" s="486"/>
      <c r="I1" s="486"/>
      <c r="J1" s="486"/>
      <c r="K1" s="486"/>
      <c r="L1" s="486"/>
      <c r="M1" s="69"/>
      <c r="N1" s="69"/>
      <c r="O1" s="69"/>
      <c r="P1" s="69"/>
      <c r="Q1" s="69"/>
      <c r="R1" s="69"/>
    </row>
    <row r="2" spans="1:18" ht="15">
      <c r="A2" s="734" t="s">
        <v>674</v>
      </c>
      <c r="B2" s="734"/>
      <c r="C2" s="734"/>
      <c r="D2" s="734"/>
      <c r="E2" s="734"/>
      <c r="F2" s="734"/>
      <c r="G2" s="734"/>
      <c r="H2" s="486"/>
      <c r="I2" s="486"/>
      <c r="J2" s="486"/>
      <c r="K2" s="486"/>
      <c r="L2" s="486"/>
      <c r="M2" s="69"/>
      <c r="N2" s="69"/>
      <c r="O2" s="69"/>
      <c r="P2" s="69"/>
      <c r="Q2" s="69"/>
      <c r="R2" s="69"/>
    </row>
    <row r="3" spans="1:18" ht="15">
      <c r="A3" s="734" t="s">
        <v>197</v>
      </c>
      <c r="B3" s="734"/>
      <c r="C3" s="734"/>
      <c r="D3" s="734"/>
      <c r="E3" s="734"/>
      <c r="F3" s="734"/>
      <c r="G3" s="734"/>
      <c r="H3" s="486"/>
      <c r="I3" s="486"/>
      <c r="J3" s="486"/>
      <c r="K3" s="486"/>
      <c r="L3" s="486"/>
      <c r="M3" s="69"/>
      <c r="N3" s="69"/>
      <c r="O3" s="69"/>
      <c r="P3" s="69"/>
      <c r="Q3" s="69"/>
      <c r="R3" s="69"/>
    </row>
    <row r="4" spans="1:18" ht="15">
      <c r="A4" s="734" t="s">
        <v>198</v>
      </c>
      <c r="B4" s="734"/>
      <c r="C4" s="734"/>
      <c r="D4" s="734"/>
      <c r="E4" s="734"/>
      <c r="F4" s="734"/>
      <c r="G4" s="734"/>
      <c r="H4" s="486"/>
      <c r="I4" s="486"/>
      <c r="J4" s="486"/>
      <c r="K4" s="486"/>
      <c r="L4" s="486"/>
      <c r="M4" s="69"/>
      <c r="N4" s="69"/>
      <c r="O4" s="69"/>
      <c r="P4" s="69"/>
      <c r="Q4" s="69"/>
      <c r="R4" s="69"/>
    </row>
    <row r="5" spans="1:18" ht="15">
      <c r="A5" s="735" t="s">
        <v>199</v>
      </c>
      <c r="B5" s="735"/>
      <c r="C5" s="735"/>
      <c r="D5" s="735"/>
      <c r="E5" s="735"/>
      <c r="F5" s="735"/>
      <c r="G5" s="735"/>
      <c r="H5" s="486"/>
      <c r="I5" s="486"/>
      <c r="J5" s="486"/>
      <c r="K5" s="486"/>
      <c r="L5" s="486"/>
      <c r="M5" s="69"/>
      <c r="N5" s="69"/>
      <c r="O5" s="69"/>
      <c r="P5" s="69"/>
      <c r="Q5" s="69"/>
      <c r="R5" s="69"/>
    </row>
    <row r="6" spans="1:18" ht="13.5" customHeight="1">
      <c r="A6" s="754"/>
      <c r="B6" s="754"/>
      <c r="C6" s="487"/>
      <c r="D6" s="487"/>
      <c r="E6" s="758" t="s">
        <v>200</v>
      </c>
      <c r="F6" s="758"/>
      <c r="G6" s="758"/>
      <c r="H6" s="735"/>
      <c r="I6" s="735"/>
      <c r="J6" s="735"/>
      <c r="K6" s="735"/>
      <c r="L6" s="735"/>
      <c r="M6" s="69"/>
      <c r="N6" s="69"/>
      <c r="O6" s="69"/>
      <c r="P6" s="69"/>
      <c r="Q6" s="69"/>
      <c r="R6" s="69"/>
    </row>
    <row r="7" spans="1:18" ht="12.75" customHeight="1">
      <c r="A7" s="759" t="s">
        <v>201</v>
      </c>
      <c r="B7" s="760"/>
      <c r="C7" s="752" t="s">
        <v>202</v>
      </c>
      <c r="D7" s="752" t="s">
        <v>203</v>
      </c>
      <c r="E7" s="752" t="s">
        <v>675</v>
      </c>
      <c r="F7" s="752" t="s">
        <v>676</v>
      </c>
      <c r="G7" s="756" t="s">
        <v>677</v>
      </c>
      <c r="H7" s="755"/>
      <c r="I7" s="755"/>
      <c r="J7" s="755"/>
      <c r="K7" s="755"/>
      <c r="L7" s="755"/>
    </row>
    <row r="8" spans="1:18" ht="29.25" customHeight="1" thickBot="1">
      <c r="A8" s="761"/>
      <c r="B8" s="762"/>
      <c r="C8" s="753"/>
      <c r="D8" s="753"/>
      <c r="E8" s="753"/>
      <c r="F8" s="753"/>
      <c r="G8" s="757"/>
      <c r="H8" s="755"/>
      <c r="I8" s="755"/>
      <c r="J8" s="755"/>
      <c r="K8" s="755"/>
      <c r="L8" s="755"/>
    </row>
    <row r="9" spans="1:18" ht="26.25" customHeight="1" thickBot="1">
      <c r="A9" s="736" t="s">
        <v>678</v>
      </c>
      <c r="B9" s="737"/>
      <c r="C9" s="300">
        <v>43983</v>
      </c>
      <c r="D9" s="297">
        <f>292128.66+43922.24+29397.49</f>
        <v>365448.38999999996</v>
      </c>
      <c r="E9" s="298">
        <v>0.30990000000000001</v>
      </c>
      <c r="F9" s="298">
        <v>0.44429999999999997</v>
      </c>
      <c r="G9" s="485">
        <v>0.24579999999999999</v>
      </c>
      <c r="H9" s="482"/>
      <c r="I9" s="751"/>
      <c r="J9" s="751"/>
      <c r="K9" s="751"/>
      <c r="L9" s="482"/>
    </row>
    <row r="10" spans="1:18" ht="26.25" customHeight="1" thickBot="1">
      <c r="A10" s="736" t="s">
        <v>679</v>
      </c>
      <c r="B10" s="737"/>
      <c r="C10" s="300">
        <v>44057</v>
      </c>
      <c r="D10" s="299">
        <v>230519.58</v>
      </c>
      <c r="E10" s="298">
        <v>0.58289999999999997</v>
      </c>
      <c r="F10" s="298">
        <v>5.8799999999999998E-2</v>
      </c>
      <c r="G10" s="485">
        <v>0.35830000000000001</v>
      </c>
      <c r="H10" s="483"/>
      <c r="I10" s="738"/>
      <c r="J10" s="738"/>
      <c r="K10" s="738"/>
      <c r="L10" s="483"/>
    </row>
    <row r="11" spans="1:18" ht="26.25" customHeight="1" thickBot="1">
      <c r="A11" s="736" t="s">
        <v>681</v>
      </c>
      <c r="B11" s="737"/>
      <c r="C11" s="300">
        <v>44011</v>
      </c>
      <c r="D11" s="299">
        <f>1099877.19+205898.47</f>
        <v>1305775.6599999999</v>
      </c>
      <c r="E11" s="298">
        <v>0.17269999999999999</v>
      </c>
      <c r="F11" s="298">
        <v>0.51019999999999999</v>
      </c>
      <c r="G11" s="485">
        <v>0.31709999999999999</v>
      </c>
      <c r="H11" s="483"/>
      <c r="I11" s="738"/>
      <c r="J11" s="738"/>
      <c r="K11" s="738"/>
      <c r="L11" s="483"/>
    </row>
    <row r="12" spans="1:18" ht="41.25" customHeight="1" thickBot="1">
      <c r="A12" s="736" t="s">
        <v>682</v>
      </c>
      <c r="B12" s="737"/>
      <c r="C12" s="300">
        <v>44039</v>
      </c>
      <c r="D12" s="299">
        <f>946241.71+52089.87+137241.39+11392.05</f>
        <v>1146965.02</v>
      </c>
      <c r="E12" s="298">
        <v>0.33679999999999999</v>
      </c>
      <c r="F12" s="298">
        <v>0.28139999999999998</v>
      </c>
      <c r="G12" s="485">
        <v>0.38179999999999997</v>
      </c>
      <c r="H12" s="483"/>
      <c r="I12" s="738"/>
      <c r="J12" s="738"/>
      <c r="K12" s="738"/>
      <c r="L12" s="483"/>
    </row>
    <row r="13" spans="1:18" ht="26.25" customHeight="1" thickBot="1">
      <c r="A13" s="736" t="s">
        <v>683</v>
      </c>
      <c r="B13" s="737"/>
      <c r="C13" s="300">
        <v>44041</v>
      </c>
      <c r="D13" s="299">
        <f>536474.78+370.2</f>
        <v>536844.98</v>
      </c>
      <c r="E13" s="298" t="s">
        <v>680</v>
      </c>
      <c r="F13" s="298">
        <v>0.7772</v>
      </c>
      <c r="G13" s="485">
        <v>0.2228</v>
      </c>
      <c r="H13" s="483"/>
      <c r="I13" s="738"/>
      <c r="J13" s="738"/>
      <c r="K13" s="738"/>
      <c r="L13" s="483"/>
    </row>
    <row r="14" spans="1:18" ht="41.25" customHeight="1" thickBot="1">
      <c r="A14" s="736" t="s">
        <v>684</v>
      </c>
      <c r="B14" s="737"/>
      <c r="C14" s="300">
        <v>44393</v>
      </c>
      <c r="D14" s="299">
        <f>539401.16+20200.5</f>
        <v>559601.66</v>
      </c>
      <c r="E14" s="298" t="s">
        <v>680</v>
      </c>
      <c r="F14" s="298">
        <v>0.3533</v>
      </c>
      <c r="G14" s="485">
        <v>0.64670000000000005</v>
      </c>
      <c r="H14" s="483"/>
      <c r="I14" s="738"/>
      <c r="J14" s="738"/>
      <c r="K14" s="738"/>
      <c r="L14" s="483"/>
    </row>
    <row r="15" spans="1:18" ht="27.75" customHeight="1" thickBot="1">
      <c r="A15" s="736" t="s">
        <v>685</v>
      </c>
      <c r="B15" s="737"/>
      <c r="C15" s="300">
        <v>44419</v>
      </c>
      <c r="D15" s="299">
        <v>123483.72</v>
      </c>
      <c r="E15" s="298" t="s">
        <v>680</v>
      </c>
      <c r="F15" s="298">
        <v>0.4</v>
      </c>
      <c r="G15" s="485">
        <v>0.6</v>
      </c>
      <c r="H15" s="483"/>
      <c r="I15" s="738"/>
      <c r="J15" s="738"/>
      <c r="K15" s="738"/>
      <c r="L15" s="483"/>
    </row>
    <row r="16" spans="1:18" ht="26.25" customHeight="1" thickBot="1">
      <c r="A16" s="736" t="s">
        <v>686</v>
      </c>
      <c r="B16" s="737"/>
      <c r="C16" s="300">
        <v>44419</v>
      </c>
      <c r="D16" s="299">
        <v>37439.51</v>
      </c>
      <c r="E16" s="298" t="s">
        <v>680</v>
      </c>
      <c r="F16" s="298">
        <v>0.4</v>
      </c>
      <c r="G16" s="485">
        <v>0.6</v>
      </c>
      <c r="H16" s="483"/>
      <c r="I16" s="738"/>
      <c r="J16" s="738"/>
      <c r="K16" s="738"/>
      <c r="L16" s="483"/>
    </row>
    <row r="17" spans="1:14" ht="29.25" customHeight="1" thickBot="1">
      <c r="A17" s="736" t="s">
        <v>687</v>
      </c>
      <c r="B17" s="737"/>
      <c r="C17" s="300" t="s">
        <v>680</v>
      </c>
      <c r="D17" s="299">
        <v>532974.09</v>
      </c>
      <c r="E17" s="298" t="s">
        <v>680</v>
      </c>
      <c r="F17" s="298" t="s">
        <v>680</v>
      </c>
      <c r="G17" s="485">
        <v>1</v>
      </c>
      <c r="H17" s="483"/>
      <c r="I17" s="738"/>
      <c r="J17" s="738"/>
      <c r="K17" s="738"/>
      <c r="L17" s="483"/>
    </row>
    <row r="18" spans="1:14" ht="54.75" customHeight="1" thickBot="1">
      <c r="A18" s="736" t="s">
        <v>688</v>
      </c>
      <c r="B18" s="737"/>
      <c r="C18" s="300" t="s">
        <v>680</v>
      </c>
      <c r="D18" s="299">
        <v>273264.7</v>
      </c>
      <c r="E18" s="298" t="s">
        <v>680</v>
      </c>
      <c r="F18" s="298">
        <v>0.2</v>
      </c>
      <c r="G18" s="485">
        <v>0.8</v>
      </c>
      <c r="H18" s="483"/>
      <c r="I18" s="738"/>
      <c r="J18" s="738"/>
      <c r="K18" s="738"/>
      <c r="L18" s="483"/>
    </row>
    <row r="19" spans="1:14" ht="13.5" customHeight="1">
      <c r="A19" s="739" t="s">
        <v>689</v>
      </c>
      <c r="B19" s="740"/>
      <c r="C19" s="743"/>
      <c r="D19" s="745">
        <v>607081.79</v>
      </c>
      <c r="E19" s="747"/>
      <c r="F19" s="747">
        <v>0.3</v>
      </c>
      <c r="G19" s="749">
        <v>0.7</v>
      </c>
      <c r="H19" s="751"/>
      <c r="I19" s="751"/>
      <c r="J19" s="751"/>
      <c r="K19" s="484"/>
      <c r="L19" s="751"/>
    </row>
    <row r="20" spans="1:14" ht="13.5" customHeight="1" thickBot="1">
      <c r="A20" s="741"/>
      <c r="B20" s="742"/>
      <c r="C20" s="744"/>
      <c r="D20" s="746"/>
      <c r="E20" s="748"/>
      <c r="F20" s="748"/>
      <c r="G20" s="750"/>
      <c r="H20" s="751"/>
      <c r="I20" s="751"/>
      <c r="J20" s="751"/>
      <c r="K20" s="484"/>
      <c r="L20" s="751"/>
    </row>
    <row r="23" spans="1:14">
      <c r="D23" s="181"/>
      <c r="N23" s="301"/>
    </row>
    <row r="26" spans="1:14">
      <c r="B26" s="481"/>
    </row>
  </sheetData>
  <mergeCells count="46">
    <mergeCell ref="L19:L20"/>
    <mergeCell ref="I19:J20"/>
    <mergeCell ref="I10:K10"/>
    <mergeCell ref="A10:B10"/>
    <mergeCell ref="L7:L8"/>
    <mergeCell ref="I7:K8"/>
    <mergeCell ref="H7:H8"/>
    <mergeCell ref="G7:G8"/>
    <mergeCell ref="F7:F8"/>
    <mergeCell ref="D7:D8"/>
    <mergeCell ref="A9:B9"/>
    <mergeCell ref="I9:K9"/>
    <mergeCell ref="E7:E8"/>
    <mergeCell ref="A7:B8"/>
    <mergeCell ref="A17:B17"/>
    <mergeCell ref="A14:B14"/>
    <mergeCell ref="I14:K14"/>
    <mergeCell ref="A6:B6"/>
    <mergeCell ref="H6:L6"/>
    <mergeCell ref="E6:G6"/>
    <mergeCell ref="C7:C8"/>
    <mergeCell ref="A11:B11"/>
    <mergeCell ref="I11:K11"/>
    <mergeCell ref="A12:B12"/>
    <mergeCell ref="I12:K12"/>
    <mergeCell ref="A13:B13"/>
    <mergeCell ref="I13:K13"/>
    <mergeCell ref="A19:B20"/>
    <mergeCell ref="C19:C20"/>
    <mergeCell ref="D19:D20"/>
    <mergeCell ref="E19:E20"/>
    <mergeCell ref="F19:F20"/>
    <mergeCell ref="G19:G20"/>
    <mergeCell ref="H19:H20"/>
    <mergeCell ref="A18:B18"/>
    <mergeCell ref="I18:K18"/>
    <mergeCell ref="A15:B15"/>
    <mergeCell ref="I15:K15"/>
    <mergeCell ref="A16:B16"/>
    <mergeCell ref="I16:K16"/>
    <mergeCell ref="I17:K17"/>
    <mergeCell ref="A1:G1"/>
    <mergeCell ref="A2:G2"/>
    <mergeCell ref="A3:G3"/>
    <mergeCell ref="A4:G4"/>
    <mergeCell ref="A5:G5"/>
  </mergeCells>
  <phoneticPr fontId="30" type="noConversion"/>
  <pageMargins left="0.59055118110236227" right="0.59055118110236227" top="0.98425196850393704" bottom="0.98425196850393704" header="0.51181102362204722" footer="0.51181102362204722"/>
  <pageSetup paperSize="9" scale="80"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sheetPr codeName="Plan3"/>
  <dimension ref="A1:FU310"/>
  <sheetViews>
    <sheetView topLeftCell="A3" zoomScale="75" zoomScaleNormal="75" zoomScaleSheetLayoutView="30" workbookViewId="0">
      <selection activeCell="G51" sqref="G51"/>
    </sheetView>
  </sheetViews>
  <sheetFormatPr defaultColWidth="19.140625" defaultRowHeight="15.75"/>
  <cols>
    <col min="1" max="1" width="27.7109375" style="4" customWidth="1"/>
    <col min="2" max="2" width="62.5703125" style="4" customWidth="1"/>
    <col min="3" max="6" width="20.7109375" style="4" customWidth="1"/>
    <col min="7" max="7" width="22.42578125" style="4" customWidth="1"/>
    <col min="8" max="8" width="22.85546875" style="4" customWidth="1"/>
    <col min="9" max="9" width="23" style="4" customWidth="1"/>
    <col min="10" max="177" width="19.140625" style="105"/>
    <col min="178" max="16384" width="19.140625" style="4"/>
  </cols>
  <sheetData>
    <row r="1" spans="1:177" s="2" customFormat="1" ht="17.649999999999999" customHeight="1">
      <c r="A1" s="498" t="str">
        <f>Parâmetros!A7</f>
        <v>Município de :</v>
      </c>
      <c r="B1" s="499"/>
      <c r="C1" s="499"/>
      <c r="D1" s="499"/>
      <c r="E1" s="499"/>
      <c r="F1" s="499"/>
      <c r="G1" s="499"/>
      <c r="H1" s="499"/>
      <c r="I1" s="499"/>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row>
    <row r="2" spans="1:177" s="2" customFormat="1" ht="30" customHeight="1">
      <c r="A2" s="500" t="str">
        <f>Parâmetros!A8</f>
        <v>LEI DE DIRETRIZES ORÇAMENTÁRIAS  PARA 2021</v>
      </c>
      <c r="B2" s="499"/>
      <c r="C2" s="499"/>
      <c r="D2" s="499"/>
      <c r="E2" s="499"/>
      <c r="F2" s="499"/>
      <c r="G2" s="499"/>
      <c r="H2" s="499"/>
      <c r="I2" s="499"/>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row>
    <row r="3" spans="1:177" s="2" customFormat="1" ht="19.5" customHeight="1">
      <c r="A3" s="501" t="s">
        <v>637</v>
      </c>
      <c r="B3" s="499"/>
      <c r="C3" s="499"/>
      <c r="D3" s="499"/>
      <c r="E3" s="499"/>
      <c r="F3" s="499"/>
      <c r="G3" s="499"/>
      <c r="H3" s="499"/>
      <c r="I3" s="499"/>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row>
    <row r="4" spans="1:177" s="2" customFormat="1" hidden="1">
      <c r="A4" s="15"/>
      <c r="B4" s="16"/>
      <c r="C4" s="16"/>
      <c r="D4" s="16"/>
      <c r="E4" s="16"/>
      <c r="F4" s="16"/>
      <c r="G4" s="16"/>
      <c r="H4" s="16"/>
      <c r="I4" s="16"/>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row>
    <row r="5" spans="1:177" s="2" customFormat="1">
      <c r="A5" s="17"/>
      <c r="B5" s="18"/>
      <c r="C5" s="18"/>
      <c r="D5" s="18"/>
      <c r="E5" s="18"/>
      <c r="F5" s="18"/>
      <c r="G5" s="18"/>
      <c r="H5" s="18"/>
      <c r="I5" s="19" t="s">
        <v>55</v>
      </c>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row>
    <row r="6" spans="1:177" s="1" customFormat="1">
      <c r="A6" s="226"/>
      <c r="B6" s="227" t="s">
        <v>0</v>
      </c>
      <c r="C6" s="228" t="s">
        <v>214</v>
      </c>
      <c r="D6" s="228" t="s">
        <v>214</v>
      </c>
      <c r="E6" s="228" t="s">
        <v>214</v>
      </c>
      <c r="F6" s="229" t="s">
        <v>130</v>
      </c>
      <c r="G6" s="229" t="s">
        <v>12</v>
      </c>
      <c r="H6" s="230" t="s">
        <v>12</v>
      </c>
      <c r="I6" s="231" t="s">
        <v>12</v>
      </c>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c r="ET6" s="98"/>
      <c r="EU6" s="98"/>
      <c r="EV6" s="98"/>
      <c r="EW6" s="98"/>
      <c r="EX6" s="98"/>
      <c r="EY6" s="98"/>
      <c r="EZ6" s="98"/>
      <c r="FA6" s="98"/>
      <c r="FB6" s="98"/>
      <c r="FC6" s="98"/>
      <c r="FD6" s="98"/>
      <c r="FE6" s="98"/>
      <c r="FF6" s="98"/>
      <c r="FG6" s="98"/>
      <c r="FH6" s="98"/>
      <c r="FI6" s="98"/>
      <c r="FJ6" s="98"/>
      <c r="FK6" s="98"/>
      <c r="FL6" s="98"/>
      <c r="FM6" s="98"/>
      <c r="FN6" s="98"/>
      <c r="FO6" s="98"/>
      <c r="FP6" s="98"/>
      <c r="FQ6" s="98"/>
      <c r="FR6" s="98"/>
      <c r="FS6" s="98"/>
      <c r="FT6" s="98"/>
      <c r="FU6" s="98"/>
    </row>
    <row r="7" spans="1:177" s="1" customFormat="1" ht="27.75" customHeight="1">
      <c r="A7" s="232"/>
      <c r="B7" s="233" t="s">
        <v>8</v>
      </c>
      <c r="C7" s="234">
        <f>Parâmetros!B10-1</f>
        <v>2017</v>
      </c>
      <c r="D7" s="235">
        <f t="shared" ref="D7:I7" si="0">C7+1</f>
        <v>2018</v>
      </c>
      <c r="E7" s="235">
        <f t="shared" si="0"/>
        <v>2019</v>
      </c>
      <c r="F7" s="235">
        <f t="shared" si="0"/>
        <v>2020</v>
      </c>
      <c r="G7" s="235">
        <f t="shared" si="0"/>
        <v>2021</v>
      </c>
      <c r="H7" s="235">
        <f t="shared" si="0"/>
        <v>2022</v>
      </c>
      <c r="I7" s="235">
        <f t="shared" si="0"/>
        <v>2023</v>
      </c>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row>
    <row r="8" spans="1:177" s="88" customFormat="1" ht="17.45" customHeight="1">
      <c r="A8" s="236" t="s">
        <v>215</v>
      </c>
      <c r="B8" s="237" t="s">
        <v>216</v>
      </c>
      <c r="C8" s="238">
        <f t="shared" ref="C8:I8" si="1">C9+C15+C23+C34+C35+C36+C39+C67</f>
        <v>0</v>
      </c>
      <c r="D8" s="238">
        <f t="shared" si="1"/>
        <v>0</v>
      </c>
      <c r="E8" s="238">
        <f t="shared" si="1"/>
        <v>0</v>
      </c>
      <c r="F8" s="238">
        <f t="shared" si="1"/>
        <v>0</v>
      </c>
      <c r="G8" s="238">
        <f t="shared" si="1"/>
        <v>0</v>
      </c>
      <c r="H8" s="238">
        <f t="shared" si="1"/>
        <v>0</v>
      </c>
      <c r="I8" s="238">
        <f t="shared" si="1"/>
        <v>0</v>
      </c>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row>
    <row r="9" spans="1:177" s="8" customFormat="1" ht="12.75">
      <c r="A9" s="239" t="s">
        <v>217</v>
      </c>
      <c r="B9" s="240" t="s">
        <v>218</v>
      </c>
      <c r="C9" s="241">
        <f t="shared" ref="C9:I9" si="2">C10+C11+C12+C13+C14</f>
        <v>0</v>
      </c>
      <c r="D9" s="241">
        <f t="shared" si="2"/>
        <v>0</v>
      </c>
      <c r="E9" s="241">
        <f t="shared" si="2"/>
        <v>0</v>
      </c>
      <c r="F9" s="241">
        <f t="shared" si="2"/>
        <v>0</v>
      </c>
      <c r="G9" s="241">
        <f t="shared" si="2"/>
        <v>0</v>
      </c>
      <c r="H9" s="241">
        <f t="shared" si="2"/>
        <v>0</v>
      </c>
      <c r="I9" s="241">
        <f t="shared" si="2"/>
        <v>0</v>
      </c>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row>
    <row r="10" spans="1:177" s="8" customFormat="1" ht="25.5">
      <c r="A10" s="242" t="s">
        <v>399</v>
      </c>
      <c r="B10" s="243" t="s">
        <v>402</v>
      </c>
      <c r="C10" s="85">
        <v>0</v>
      </c>
      <c r="D10" s="85">
        <v>0</v>
      </c>
      <c r="E10" s="85">
        <v>0</v>
      </c>
      <c r="F10" s="85">
        <v>0</v>
      </c>
      <c r="G10" s="244">
        <f>(((D10*(1+Parâmetros!B11)*(1+Parâmetros!C11)*(1+Parâmetros!D11))+(E10*(1+Parâmetros!C11)*(1+Parâmetros!D11)+(F10*(1+Parâmetros!D11))))/3)*(1+Parâmetros!E11)*(1+Parâmetros!E15)</f>
        <v>0</v>
      </c>
      <c r="H10" s="244">
        <f>G10*(1+Parâmetros!F11)*(1+Parâmetros!F15)</f>
        <v>0</v>
      </c>
      <c r="I10" s="244">
        <f>H10*(1+Parâmetros!G11)*(1+Parâmetros!G15)</f>
        <v>0</v>
      </c>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row>
    <row r="11" spans="1:177" s="8" customFormat="1" ht="12.75">
      <c r="A11" s="242" t="s">
        <v>400</v>
      </c>
      <c r="B11" s="243" t="s">
        <v>403</v>
      </c>
      <c r="C11" s="85">
        <v>0</v>
      </c>
      <c r="D11" s="85">
        <v>0</v>
      </c>
      <c r="E11" s="85">
        <v>0</v>
      </c>
      <c r="F11" s="85">
        <v>0</v>
      </c>
      <c r="G11" s="244">
        <f>(((D11*(1+Parâmetros!B11)*(1+Parâmetros!C11)*(1+Parâmetros!D11))+(E11*(1+Parâmetros!C11)*(1+Parâmetros!D11)+(F11*(1+Parâmetros!D11))))/3)*(1+Parâmetros!E11)*(1+Parâmetros!E15)</f>
        <v>0</v>
      </c>
      <c r="H11" s="244">
        <f>G11*(1+Parâmetros!F11)*(1+Parâmetros!F15)</f>
        <v>0</v>
      </c>
      <c r="I11" s="244">
        <f>H11*(1+Parâmetros!G11)*(1+Parâmetros!G15)</f>
        <v>0</v>
      </c>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row>
    <row r="12" spans="1:177" s="8" customFormat="1" ht="12.75">
      <c r="A12" s="242" t="s">
        <v>219</v>
      </c>
      <c r="B12" s="243" t="s">
        <v>401</v>
      </c>
      <c r="C12" s="85">
        <v>0</v>
      </c>
      <c r="D12" s="85">
        <v>0</v>
      </c>
      <c r="E12" s="85">
        <v>0</v>
      </c>
      <c r="F12" s="85">
        <v>0</v>
      </c>
      <c r="G12" s="244">
        <f>(((D12*(1+Parâmetros!B11)*(1+Parâmetros!C11)*(1+Parâmetros!D11))+(E12*(1+Parâmetros!C11)*(1+Parâmetros!D11)+(F12*(1+Parâmetros!D11))))/3)*(1+Parâmetros!E11)*(1+Parâmetros!E15)</f>
        <v>0</v>
      </c>
      <c r="H12" s="244">
        <f>G12*(1+Parâmetros!F11)*(1+Parâmetros!F15)</f>
        <v>0</v>
      </c>
      <c r="I12" s="244">
        <f>H12*(1+Parâmetros!G11)*(1+Parâmetros!G15)</f>
        <v>0</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row>
    <row r="13" spans="1:177" s="8" customFormat="1" ht="12" customHeight="1">
      <c r="A13" s="242" t="s">
        <v>220</v>
      </c>
      <c r="B13" s="243" t="s">
        <v>221</v>
      </c>
      <c r="C13" s="85">
        <v>0</v>
      </c>
      <c r="D13" s="85">
        <v>0</v>
      </c>
      <c r="E13" s="85">
        <v>0</v>
      </c>
      <c r="F13" s="85">
        <v>0</v>
      </c>
      <c r="G13" s="244">
        <f>(((D13*(1+Parâmetros!B11)*(1+Parâmetros!C11)*(1+Parâmetros!D11))+(E13*(1+Parâmetros!C11)*(1+Parâmetros!D11)+(F13*(1+Parâmetros!D11))))/3)*(1+Parâmetros!E11)*(1+Parâmetros!E15)</f>
        <v>0</v>
      </c>
      <c r="H13" s="244">
        <f>G13*(1+Parâmetros!F11)*(1+Parâmetros!F15)</f>
        <v>0</v>
      </c>
      <c r="I13" s="244">
        <f>H13*(1+Parâmetros!G11)*(1+Parâmetros!G15)</f>
        <v>0</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row>
    <row r="14" spans="1:177" s="8" customFormat="1" ht="12.75">
      <c r="A14" s="242" t="s">
        <v>222</v>
      </c>
      <c r="B14" s="243" t="s">
        <v>223</v>
      </c>
      <c r="C14" s="85">
        <v>0</v>
      </c>
      <c r="D14" s="85">
        <v>0</v>
      </c>
      <c r="E14" s="85">
        <v>0</v>
      </c>
      <c r="F14" s="85">
        <v>0</v>
      </c>
      <c r="G14" s="244">
        <f>(((D14*(1+Parâmetros!B11)*(1+Parâmetros!C11)*(1+Parâmetros!D11))+(E14*(1+Parâmetros!C11)*(1+Parâmetros!D11)+(F14*(1+Parâmetros!D11))))/3)*(1+Parâmetros!E11)*(1+Parâmetros!E15)</f>
        <v>0</v>
      </c>
      <c r="H14" s="244">
        <f>G14*(1+Parâmetros!F11)*(1+Parâmetros!F15)</f>
        <v>0</v>
      </c>
      <c r="I14" s="244">
        <f>H14*(1+Parâmetros!G11)*(1+Parâmetros!G15)</f>
        <v>0</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row>
    <row r="15" spans="1:177" customFormat="1" ht="12.75">
      <c r="A15" s="239" t="s">
        <v>224</v>
      </c>
      <c r="B15" s="240" t="s">
        <v>225</v>
      </c>
      <c r="C15" s="241">
        <f t="shared" ref="C15:I15" si="3">C16+C21+C22</f>
        <v>0</v>
      </c>
      <c r="D15" s="241">
        <f t="shared" si="3"/>
        <v>0</v>
      </c>
      <c r="E15" s="241">
        <f t="shared" si="3"/>
        <v>0</v>
      </c>
      <c r="F15" s="241">
        <f t="shared" si="3"/>
        <v>0</v>
      </c>
      <c r="G15" s="241">
        <f t="shared" si="3"/>
        <v>0</v>
      </c>
      <c r="H15" s="241">
        <f t="shared" si="3"/>
        <v>0</v>
      </c>
      <c r="I15" s="241">
        <f t="shared" si="3"/>
        <v>0</v>
      </c>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row>
    <row r="16" spans="1:177" customFormat="1" ht="12.75">
      <c r="A16" s="239" t="s">
        <v>226</v>
      </c>
      <c r="B16" s="240" t="s">
        <v>227</v>
      </c>
      <c r="C16" s="241">
        <f t="shared" ref="C16:I16" si="4">C17+C18+C19+C20</f>
        <v>0</v>
      </c>
      <c r="D16" s="241">
        <f t="shared" si="4"/>
        <v>0</v>
      </c>
      <c r="E16" s="241">
        <f t="shared" si="4"/>
        <v>0</v>
      </c>
      <c r="F16" s="241">
        <f t="shared" si="4"/>
        <v>0</v>
      </c>
      <c r="G16" s="241">
        <f t="shared" si="4"/>
        <v>0</v>
      </c>
      <c r="H16" s="241">
        <f t="shared" si="4"/>
        <v>0</v>
      </c>
      <c r="I16" s="241">
        <f t="shared" si="4"/>
        <v>0</v>
      </c>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row>
    <row r="17" spans="1:177" customFormat="1" ht="25.5">
      <c r="A17" s="242" t="s">
        <v>228</v>
      </c>
      <c r="B17" s="243" t="s">
        <v>388</v>
      </c>
      <c r="C17" s="85">
        <v>0</v>
      </c>
      <c r="D17" s="85">
        <v>0</v>
      </c>
      <c r="E17" s="85">
        <v>0</v>
      </c>
      <c r="F17" s="85">
        <v>0</v>
      </c>
      <c r="G17" s="244">
        <f>(((D17*(1+Parâmetros!B11)*(1+Parâmetros!C11)*(1+Parâmetros!D11))+(E17*(1+Parâmetros!C11)*(1+Parâmetros!D11)+(F17*(1+Parâmetros!D11))))/3)*(1+Parâmetros!E11)*(1+Parâmetros!E13)*(1+Parâmetros!E18)</f>
        <v>0</v>
      </c>
      <c r="H17" s="244">
        <f>G17*(1+Parâmetros!F11)*(1+Parâmetros!F13)*(1+Parâmetros!F18)</f>
        <v>0</v>
      </c>
      <c r="I17" s="244">
        <f>H17*(1+Parâmetros!G11)*(1+Parâmetros!G13)*(1+Parâmetros!G18)</f>
        <v>0</v>
      </c>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row>
    <row r="18" spans="1:177" customFormat="1" ht="12.75">
      <c r="A18" s="242" t="s">
        <v>229</v>
      </c>
      <c r="B18" s="243" t="s">
        <v>230</v>
      </c>
      <c r="C18" s="85">
        <v>0</v>
      </c>
      <c r="D18" s="85">
        <v>0</v>
      </c>
      <c r="E18" s="85">
        <v>0</v>
      </c>
      <c r="F18" s="85">
        <v>0</v>
      </c>
      <c r="G18" s="244">
        <f>(((D18*(1+Parâmetros!B11)*(1+Parâmetros!C11)*(1+Parâmetros!D11))+(E18*(1+Parâmetros!C11)*(1+Parâmetros!D11)+(F18*(1+Parâmetros!D11))))/3)*(1+Parâmetros!E11)</f>
        <v>0</v>
      </c>
      <c r="H18" s="244">
        <f>G18*(1+Parâmetros!F11)</f>
        <v>0</v>
      </c>
      <c r="I18" s="244">
        <f>H18*(1+Parâmetros!G11)</f>
        <v>0</v>
      </c>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row>
    <row r="19" spans="1:177" customFormat="1" ht="12.75">
      <c r="A19" s="242" t="s">
        <v>231</v>
      </c>
      <c r="B19" s="243" t="s">
        <v>232</v>
      </c>
      <c r="C19" s="85">
        <v>0</v>
      </c>
      <c r="D19" s="85">
        <v>0</v>
      </c>
      <c r="E19" s="85">
        <v>0</v>
      </c>
      <c r="F19" s="85">
        <v>0</v>
      </c>
      <c r="G19" s="244">
        <f>(((D19*(1+Parâmetros!B11)*(1+Parâmetros!C11)*(1+Parâmetros!D11))+(E19*(1+Parâmetros!C11)*(1+Parâmetros!D11)+(F19*(1+Parâmetros!D11))))/3)*(1+Parâmetros!E11)</f>
        <v>0</v>
      </c>
      <c r="H19" s="244">
        <f>G19*(1+Parâmetros!F11)</f>
        <v>0</v>
      </c>
      <c r="I19" s="244">
        <f>H19*(1+Parâmetros!G11)</f>
        <v>0</v>
      </c>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row>
    <row r="20" spans="1:177" customFormat="1" ht="12.75">
      <c r="A20" s="242" t="s">
        <v>233</v>
      </c>
      <c r="B20" s="243" t="s">
        <v>234</v>
      </c>
      <c r="C20" s="85">
        <v>0</v>
      </c>
      <c r="D20" s="85">
        <v>0</v>
      </c>
      <c r="E20" s="85">
        <v>0</v>
      </c>
      <c r="F20" s="85">
        <v>0</v>
      </c>
      <c r="G20" s="244">
        <f>(((D20*(1+Parâmetros!B11)*(1+Parâmetros!C11)*(1+Parâmetros!D11))+(E20*(1+Parâmetros!C11)*(1+Parâmetros!D11)+(F20*(1+Parâmetros!D11))))/3)*(1+Parâmetros!E11)</f>
        <v>0</v>
      </c>
      <c r="H20" s="244">
        <f>G20*(1+Parâmetros!F11)</f>
        <v>0</v>
      </c>
      <c r="I20" s="244">
        <f>H20*(1+Parâmetros!G11)</f>
        <v>0</v>
      </c>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row>
    <row r="21" spans="1:177" s="8" customFormat="1" ht="12.75">
      <c r="A21" s="242" t="s">
        <v>235</v>
      </c>
      <c r="B21" s="243" t="s">
        <v>236</v>
      </c>
      <c r="C21" s="85">
        <v>0</v>
      </c>
      <c r="D21" s="85">
        <v>0</v>
      </c>
      <c r="E21" s="85">
        <v>0</v>
      </c>
      <c r="F21" s="85">
        <v>0</v>
      </c>
      <c r="G21" s="244">
        <f>(((D21*(1+Parâmetros!B11)*(1+Parâmetros!C11)*(1+Parâmetros!D11))+(E21*(1+Parâmetros!C11)*(1+Parâmetros!D11)+(F21*(1+Parâmetros!D11))))/3)*(1+Parâmetros!E11)</f>
        <v>0</v>
      </c>
      <c r="H21" s="244">
        <f>G21*(1+Parâmetros!F11)</f>
        <v>0</v>
      </c>
      <c r="I21" s="244">
        <f>H21*(1+Parâmetros!G11)</f>
        <v>0</v>
      </c>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row>
    <row r="22" spans="1:177" s="8" customFormat="1" ht="12.75">
      <c r="A22" s="242" t="s">
        <v>237</v>
      </c>
      <c r="B22" s="243" t="s">
        <v>238</v>
      </c>
      <c r="C22" s="85">
        <v>0</v>
      </c>
      <c r="D22" s="85">
        <v>0</v>
      </c>
      <c r="E22" s="85">
        <v>0</v>
      </c>
      <c r="F22" s="85">
        <v>0</v>
      </c>
      <c r="G22" s="244">
        <f>(((D22*(1+Parâmetros!B11)*(1+Parâmetros!C11)*(1+Parâmetros!D11))+(E22*(1+Parâmetros!C11)*(1+Parâmetros!D11)+(F22*(1+Parâmetros!D11))))/3)*(1+Parâmetros!E11)*(1+Parâmetros!E12)</f>
        <v>0</v>
      </c>
      <c r="H22" s="244">
        <f>G22*(1+Parâmetros!F11)*(1+Parâmetros!F12)</f>
        <v>0</v>
      </c>
      <c r="I22" s="244">
        <f>H22*(1+Parâmetros!G11)*(1+Parâmetros!G12)</f>
        <v>0</v>
      </c>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row>
    <row r="23" spans="1:177" s="8" customFormat="1" ht="12.75">
      <c r="A23" s="239" t="s">
        <v>239</v>
      </c>
      <c r="B23" s="240" t="s">
        <v>240</v>
      </c>
      <c r="C23" s="241">
        <f t="shared" ref="C23:I23" si="5">C24+C25+C31+C32+C33</f>
        <v>0</v>
      </c>
      <c r="D23" s="241">
        <f t="shared" si="5"/>
        <v>0</v>
      </c>
      <c r="E23" s="241">
        <f t="shared" si="5"/>
        <v>0</v>
      </c>
      <c r="F23" s="241">
        <f t="shared" si="5"/>
        <v>0</v>
      </c>
      <c r="G23" s="241">
        <f t="shared" si="5"/>
        <v>0</v>
      </c>
      <c r="H23" s="241">
        <f t="shared" si="5"/>
        <v>0</v>
      </c>
      <c r="I23" s="241">
        <f t="shared" si="5"/>
        <v>0</v>
      </c>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row>
    <row r="24" spans="1:177" s="8" customFormat="1" ht="12.75">
      <c r="A24" s="242" t="s">
        <v>241</v>
      </c>
      <c r="B24" s="243" t="s">
        <v>242</v>
      </c>
      <c r="C24" s="85">
        <v>0</v>
      </c>
      <c r="D24" s="85">
        <v>0</v>
      </c>
      <c r="E24" s="85">
        <v>0</v>
      </c>
      <c r="F24" s="85">
        <v>0</v>
      </c>
      <c r="G24" s="244">
        <f>(((D24*(1+Parâmetros!B11)*(1+Parâmetros!C11)*(1+Parâmetros!D11))+(E24*(1+Parâmetros!C11)*(1+Parâmetros!D11)+(F24*(1+Parâmetros!D11))))/3)*(1+Parâmetros!E11)</f>
        <v>0</v>
      </c>
      <c r="H24" s="244">
        <f>G24*(1+Parâmetros!F11)</f>
        <v>0</v>
      </c>
      <c r="I24" s="244">
        <f>H24*(1+Parâmetros!G11)</f>
        <v>0</v>
      </c>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row>
    <row r="25" spans="1:177" s="87" customFormat="1">
      <c r="A25" s="239" t="s">
        <v>243</v>
      </c>
      <c r="B25" s="240" t="s">
        <v>244</v>
      </c>
      <c r="C25" s="241">
        <f t="shared" ref="C25:I25" si="6">C26+C27+C28+C29+C30</f>
        <v>0</v>
      </c>
      <c r="D25" s="241">
        <f t="shared" si="6"/>
        <v>0</v>
      </c>
      <c r="E25" s="241">
        <f t="shared" si="6"/>
        <v>0</v>
      </c>
      <c r="F25" s="241">
        <f t="shared" si="6"/>
        <v>0</v>
      </c>
      <c r="G25" s="241">
        <f t="shared" si="6"/>
        <v>0</v>
      </c>
      <c r="H25" s="241">
        <f t="shared" si="6"/>
        <v>0</v>
      </c>
      <c r="I25" s="241">
        <f t="shared" si="6"/>
        <v>0</v>
      </c>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row>
    <row r="26" spans="1:177" customFormat="1" ht="12.75">
      <c r="A26" s="242" t="s">
        <v>245</v>
      </c>
      <c r="B26" s="243" t="s">
        <v>246</v>
      </c>
      <c r="C26" s="85">
        <v>0</v>
      </c>
      <c r="D26" s="85">
        <v>0</v>
      </c>
      <c r="E26" s="85">
        <v>0</v>
      </c>
      <c r="F26" s="85">
        <v>0</v>
      </c>
      <c r="G26" s="244">
        <f>(((D26*(1+Parâmetros!B11)*(1+Parâmetros!C11)*(1+Parâmetros!D11))+(E26*(1+Parâmetros!C11)*(1+Parâmetros!D11)+(F26*(1+Parâmetros!D11))))/3)*(1+Parâmetros!E11)*(1+Parâmetros!E12)</f>
        <v>0</v>
      </c>
      <c r="H26" s="244">
        <f>G26*(1+Parâmetros!F11)*(1+Parâmetros!F12)</f>
        <v>0</v>
      </c>
      <c r="I26" s="244">
        <f>H26*(1+Parâmetros!G11)*(1+Parâmetros!G12)</f>
        <v>0</v>
      </c>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row>
    <row r="27" spans="1:177" customFormat="1" ht="12.75">
      <c r="A27" s="242" t="s">
        <v>247</v>
      </c>
      <c r="B27" s="243" t="s">
        <v>248</v>
      </c>
      <c r="C27" s="85">
        <v>0</v>
      </c>
      <c r="D27" s="85">
        <v>0</v>
      </c>
      <c r="E27" s="85">
        <v>0</v>
      </c>
      <c r="F27" s="85">
        <v>0</v>
      </c>
      <c r="G27" s="244">
        <f>(((D27*(1+Parâmetros!B11)*(1+Parâmetros!C11)*(1+Parâmetros!D11))+(E27*(1+Parâmetros!C11)*(1+Parâmetros!D11)+(F27*(1+Parâmetros!D11))))/3)*(1+Parâmetros!E11)*(1+Parâmetros!E12)</f>
        <v>0</v>
      </c>
      <c r="H27" s="244">
        <f>G27*(1+Parâmetros!F11)*(1+Parâmetros!F12)</f>
        <v>0</v>
      </c>
      <c r="I27" s="244">
        <f>H27*(1+Parâmetros!G11)*(1+Parâmetros!G12)</f>
        <v>0</v>
      </c>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c r="FH27" s="86"/>
      <c r="FI27" s="86"/>
      <c r="FJ27" s="86"/>
      <c r="FK27" s="86"/>
      <c r="FL27" s="86"/>
      <c r="FM27" s="86"/>
      <c r="FN27" s="86"/>
      <c r="FO27" s="86"/>
      <c r="FP27" s="86"/>
      <c r="FQ27" s="86"/>
      <c r="FR27" s="86"/>
      <c r="FS27" s="86"/>
      <c r="FT27" s="86"/>
      <c r="FU27" s="86"/>
    </row>
    <row r="28" spans="1:177" customFormat="1" ht="25.5">
      <c r="A28" s="242" t="s">
        <v>249</v>
      </c>
      <c r="B28" s="243" t="s">
        <v>250</v>
      </c>
      <c r="C28" s="85">
        <v>0</v>
      </c>
      <c r="D28" s="85">
        <v>0</v>
      </c>
      <c r="E28" s="85">
        <v>0</v>
      </c>
      <c r="F28" s="85">
        <v>0</v>
      </c>
      <c r="G28" s="244">
        <f>(((D28*(1+Parâmetros!B11)*(1+Parâmetros!C11)*(1+Parâmetros!D11))+(E28*(1+Parâmetros!C11)*(1+Parâmetros!D11)+(F28*(1+Parâmetros!D11))))/3)*(1+Parâmetros!E11)*(1+Parâmetros!E12)</f>
        <v>0</v>
      </c>
      <c r="H28" s="244">
        <f>G28*(1+Parâmetros!F11)*(1+Parâmetros!F12)</f>
        <v>0</v>
      </c>
      <c r="I28" s="244">
        <f>H28*(1+Parâmetros!G11)*(1+Parâmetros!G12)</f>
        <v>0</v>
      </c>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row>
    <row r="29" spans="1:177" customFormat="1" ht="12.75">
      <c r="A29" s="242" t="s">
        <v>251</v>
      </c>
      <c r="B29" s="243" t="s">
        <v>252</v>
      </c>
      <c r="C29" s="85">
        <v>0</v>
      </c>
      <c r="D29" s="85">
        <v>0</v>
      </c>
      <c r="E29" s="85">
        <v>0</v>
      </c>
      <c r="F29" s="85">
        <v>0</v>
      </c>
      <c r="G29" s="244">
        <f>(((D29*(1+Parâmetros!B11)*(1+Parâmetros!C11)*(1+Parâmetros!D11))+(E29*(1+Parâmetros!C11)*(1+Parâmetros!D11)+(F29*(1+Parâmetros!D11))))/3)*(1+Parâmetros!E11)*(1+Parâmetros!E12)</f>
        <v>0</v>
      </c>
      <c r="H29" s="244">
        <f>G29*(1+Parâmetros!F11)*(1+Parâmetros!F12)</f>
        <v>0</v>
      </c>
      <c r="I29" s="244">
        <f>H29*(1+Parâmetros!G11)*(1+Parâmetros!G12)</f>
        <v>0</v>
      </c>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c r="EF29" s="86"/>
      <c r="EG29" s="86"/>
      <c r="EH29" s="86"/>
      <c r="EI29" s="86"/>
      <c r="EJ29" s="86"/>
      <c r="EK29" s="86"/>
      <c r="EL29" s="86"/>
      <c r="EM29" s="86"/>
      <c r="EN29" s="86"/>
      <c r="EO29" s="86"/>
      <c r="EP29" s="86"/>
      <c r="EQ29" s="86"/>
      <c r="ER29" s="86"/>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row>
    <row r="30" spans="1:177" customFormat="1" ht="12.75">
      <c r="A30" s="242" t="s">
        <v>253</v>
      </c>
      <c r="B30" s="243" t="s">
        <v>254</v>
      </c>
      <c r="C30" s="85">
        <v>0</v>
      </c>
      <c r="D30" s="85">
        <v>0</v>
      </c>
      <c r="E30" s="85">
        <v>0</v>
      </c>
      <c r="F30" s="85">
        <v>0</v>
      </c>
      <c r="G30" s="244">
        <f>(((D30*(1+Parâmetros!B11)*(1+Parâmetros!C11)*(1+Parâmetros!D11))+(E30*(1+Parâmetros!C11)*(1+Parâmetros!D11)+(F30*(1+Parâmetros!D11))))/3)*(1+Parâmetros!E11)*(1+Parâmetros!E12)</f>
        <v>0</v>
      </c>
      <c r="H30" s="244">
        <f>G30*(1+Parâmetros!F11)*(1+Parâmetros!F12)</f>
        <v>0</v>
      </c>
      <c r="I30" s="244">
        <f>H30*(1+Parâmetros!G11)*(1+Parâmetros!G12)</f>
        <v>0</v>
      </c>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row>
    <row r="31" spans="1:177" customFormat="1" ht="25.5">
      <c r="A31" s="242" t="s">
        <v>255</v>
      </c>
      <c r="B31" s="243" t="s">
        <v>256</v>
      </c>
      <c r="C31" s="85">
        <v>0</v>
      </c>
      <c r="D31" s="85">
        <v>0</v>
      </c>
      <c r="E31" s="85">
        <v>0</v>
      </c>
      <c r="F31" s="85">
        <v>0</v>
      </c>
      <c r="G31" s="244">
        <f>(((D31*(1+Parâmetros!B11)*(1+Parâmetros!C11)*(1+Parâmetros!D11))+(E31*(1+Parâmetros!C11)*(1+Parâmetros!D11)+(F31*(1+Parâmetros!D11))))/3)*(1+Parâmetros!E11)*(1+Parâmetros!E12)</f>
        <v>0</v>
      </c>
      <c r="H31" s="244">
        <f>G31*(1+Parâmetros!F11)*(1+Parâmetros!F12)</f>
        <v>0</v>
      </c>
      <c r="I31" s="244">
        <f>H31*(1+Parâmetros!G11)*(1+Parâmetros!G12)</f>
        <v>0</v>
      </c>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row>
    <row r="32" spans="1:177" customFormat="1" ht="12.75">
      <c r="A32" s="242" t="s">
        <v>257</v>
      </c>
      <c r="B32" s="243" t="s">
        <v>258</v>
      </c>
      <c r="C32" s="85">
        <v>0</v>
      </c>
      <c r="D32" s="85">
        <v>0</v>
      </c>
      <c r="E32" s="85">
        <v>0</v>
      </c>
      <c r="F32" s="85">
        <v>0</v>
      </c>
      <c r="G32" s="244">
        <f>(((D32*(1+Parâmetros!B11)*(1+Parâmetros!C11)*(1+Parâmetros!D11))+(E32*(1+Parâmetros!C11)*(1+Parâmetros!D11)+(F32*(1+Parâmetros!D11))))/3)*(1+Parâmetros!E11)*(1+Parâmetros!E12)</f>
        <v>0</v>
      </c>
      <c r="H32" s="244">
        <f>G32*(1+Parâmetros!F11)*(1+Parâmetros!F12)</f>
        <v>0</v>
      </c>
      <c r="I32" s="244">
        <f>H32*(1+Parâmetros!G11)*(1+Parâmetros!G12)</f>
        <v>0</v>
      </c>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row>
    <row r="33" spans="1:177" customFormat="1" ht="12.75">
      <c r="A33" s="242" t="s">
        <v>259</v>
      </c>
      <c r="B33" s="243" t="s">
        <v>260</v>
      </c>
      <c r="C33" s="85">
        <v>0</v>
      </c>
      <c r="D33" s="85">
        <v>0</v>
      </c>
      <c r="E33" s="85">
        <v>0</v>
      </c>
      <c r="F33" s="85">
        <v>0</v>
      </c>
      <c r="G33" s="244">
        <f>(((D33*(1+Parâmetros!B11)*(1+Parâmetros!C11)*(1+Parâmetros!D11))+(E33*(1+Parâmetros!C11)*(1+Parâmetros!D11)+(F33*(1+Parâmetros!D11))))/3)*(1+Parâmetros!E11)*(1+Parâmetros!E12)</f>
        <v>0</v>
      </c>
      <c r="H33" s="244">
        <f>G33*(1+Parâmetros!F11)*(1+Parâmetros!F12)</f>
        <v>0</v>
      </c>
      <c r="I33" s="244">
        <f>H33*(1+Parâmetros!G11)*(1+Parâmetros!G12)</f>
        <v>0</v>
      </c>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86"/>
      <c r="FB33" s="86"/>
      <c r="FC33" s="86"/>
      <c r="FD33" s="86"/>
      <c r="FE33" s="86"/>
      <c r="FF33" s="86"/>
      <c r="FG33" s="86"/>
      <c r="FH33" s="86"/>
      <c r="FI33" s="86"/>
      <c r="FJ33" s="86"/>
      <c r="FK33" s="86"/>
      <c r="FL33" s="86"/>
      <c r="FM33" s="86"/>
      <c r="FN33" s="86"/>
      <c r="FO33" s="86"/>
      <c r="FP33" s="86"/>
      <c r="FQ33" s="86"/>
      <c r="FR33" s="86"/>
      <c r="FS33" s="86"/>
      <c r="FT33" s="86"/>
      <c r="FU33" s="86"/>
    </row>
    <row r="34" spans="1:177" customFormat="1" ht="12.75">
      <c r="A34" s="242" t="s">
        <v>261</v>
      </c>
      <c r="B34" s="243" t="s">
        <v>262</v>
      </c>
      <c r="C34" s="85">
        <v>0</v>
      </c>
      <c r="D34" s="85">
        <v>0</v>
      </c>
      <c r="E34" s="85">
        <v>0</v>
      </c>
      <c r="F34" s="85">
        <v>0</v>
      </c>
      <c r="G34" s="244">
        <f>(((D34*(1+Parâmetros!B11)*(1+Parâmetros!C11)*(1+Parâmetros!D11))+(E34*(1+Parâmetros!C11)*(1+Parâmetros!D11)+(F34*(1+Parâmetros!D11))))/3)*(1+Parâmetros!E11)*(1+Parâmetros!E12)</f>
        <v>0</v>
      </c>
      <c r="H34" s="244">
        <f>G34*(1+Parâmetros!F11)*(1+Parâmetros!F12)</f>
        <v>0</v>
      </c>
      <c r="I34" s="244">
        <f>H34*(1+Parâmetros!G11)*(1+Parâmetros!G12)</f>
        <v>0</v>
      </c>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c r="EO34" s="86"/>
      <c r="EP34" s="86"/>
      <c r="EQ34" s="86"/>
      <c r="ER34" s="86"/>
      <c r="ES34" s="86"/>
      <c r="ET34" s="86"/>
      <c r="EU34" s="86"/>
      <c r="EV34" s="86"/>
      <c r="EW34" s="86"/>
      <c r="EX34" s="86"/>
      <c r="EY34" s="86"/>
      <c r="EZ34" s="86"/>
      <c r="FA34" s="86"/>
      <c r="FB34" s="86"/>
      <c r="FC34" s="86"/>
      <c r="FD34" s="86"/>
      <c r="FE34" s="86"/>
      <c r="FF34" s="86"/>
      <c r="FG34" s="86"/>
      <c r="FH34" s="86"/>
      <c r="FI34" s="86"/>
      <c r="FJ34" s="86"/>
      <c r="FK34" s="86"/>
      <c r="FL34" s="86"/>
      <c r="FM34" s="86"/>
      <c r="FN34" s="86"/>
      <c r="FO34" s="86"/>
      <c r="FP34" s="86"/>
      <c r="FQ34" s="86"/>
      <c r="FR34" s="86"/>
      <c r="FS34" s="86"/>
      <c r="FT34" s="86"/>
      <c r="FU34" s="86"/>
    </row>
    <row r="35" spans="1:177" customFormat="1" ht="12.75">
      <c r="A35" s="242" t="s">
        <v>292</v>
      </c>
      <c r="B35" s="243" t="s">
        <v>293</v>
      </c>
      <c r="C35" s="85">
        <v>0</v>
      </c>
      <c r="D35" s="85">
        <v>0</v>
      </c>
      <c r="E35" s="85">
        <v>0</v>
      </c>
      <c r="F35" s="85">
        <v>0</v>
      </c>
      <c r="G35" s="244">
        <f>(((D35*(1+Parâmetros!B11)*(1+Parâmetros!C11)*(1+Parâmetros!D11))+(E35*(1+Parâmetros!C11)*(1+Parâmetros!D11)+(F35*(1+Parâmetros!D11))))/3)*(1+Parâmetros!E11)*(1+Parâmetros!E12)</f>
        <v>0</v>
      </c>
      <c r="H35" s="244">
        <f>G35*(1+Parâmetros!F11)*(1+Parâmetros!F12)</f>
        <v>0</v>
      </c>
      <c r="I35" s="244">
        <f>H35*(1+Parâmetros!G11)*(1+Parâmetros!G12)</f>
        <v>0</v>
      </c>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row>
    <row r="36" spans="1:177" s="7" customFormat="1" ht="12.75">
      <c r="A36" s="349" t="s">
        <v>523</v>
      </c>
      <c r="B36" s="350" t="s">
        <v>263</v>
      </c>
      <c r="C36" s="351">
        <f t="shared" ref="C36:I36" si="7">C37+C38</f>
        <v>0</v>
      </c>
      <c r="D36" s="351">
        <f t="shared" si="7"/>
        <v>0</v>
      </c>
      <c r="E36" s="351">
        <f t="shared" si="7"/>
        <v>0</v>
      </c>
      <c r="F36" s="351">
        <f t="shared" si="7"/>
        <v>0</v>
      </c>
      <c r="G36" s="351">
        <f t="shared" si="7"/>
        <v>0</v>
      </c>
      <c r="H36" s="351">
        <f t="shared" si="7"/>
        <v>0</v>
      </c>
      <c r="I36" s="351">
        <f t="shared" si="7"/>
        <v>0</v>
      </c>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row>
    <row r="37" spans="1:177" customFormat="1" ht="25.5">
      <c r="A37" s="352" t="s">
        <v>525</v>
      </c>
      <c r="B37" s="243" t="s">
        <v>526</v>
      </c>
      <c r="C37" s="85">
        <v>0</v>
      </c>
      <c r="D37" s="85">
        <v>0</v>
      </c>
      <c r="E37" s="85">
        <v>0</v>
      </c>
      <c r="F37" s="85">
        <v>0</v>
      </c>
      <c r="G37" s="241">
        <f>(((D37*(1+Parâmetros!B11)*(1+Parâmetros!C11)*(1+Parâmetros!D11))+(E37*(1+Parâmetros!C11)*(1+Parâmetros!D11)+(F37*(1+Parâmetros!D11))))/3)*(1+Parâmetros!E11)</f>
        <v>0</v>
      </c>
      <c r="H37" s="244">
        <f>G37*(1+Parâmetros!F11)</f>
        <v>0</v>
      </c>
      <c r="I37" s="244">
        <f>H37*(1+Parâmetros!G11)</f>
        <v>0</v>
      </c>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86"/>
      <c r="FB37" s="86"/>
      <c r="FC37" s="86"/>
      <c r="FD37" s="86"/>
      <c r="FE37" s="86"/>
      <c r="FF37" s="86"/>
      <c r="FG37" s="86"/>
      <c r="FH37" s="86"/>
      <c r="FI37" s="86"/>
      <c r="FJ37" s="86"/>
      <c r="FK37" s="86"/>
      <c r="FL37" s="86"/>
      <c r="FM37" s="86"/>
      <c r="FN37" s="86"/>
      <c r="FO37" s="86"/>
      <c r="FP37" s="86"/>
      <c r="FQ37" s="86"/>
      <c r="FR37" s="86"/>
      <c r="FS37" s="86"/>
      <c r="FT37" s="86"/>
      <c r="FU37" s="86"/>
    </row>
    <row r="38" spans="1:177" customFormat="1" ht="12.75">
      <c r="A38" s="242" t="s">
        <v>523</v>
      </c>
      <c r="B38" s="243" t="s">
        <v>524</v>
      </c>
      <c r="C38" s="85">
        <v>0</v>
      </c>
      <c r="D38" s="85">
        <v>0</v>
      </c>
      <c r="E38" s="85">
        <v>0</v>
      </c>
      <c r="F38" s="85">
        <v>0</v>
      </c>
      <c r="G38" s="241">
        <f>(((D38*(1+Parâmetros!B11)*(1+Parâmetros!C11)*(1+Parâmetros!D11))+(E38*(1+Parâmetros!C11)*(1+Parâmetros!D11)+(F38*(1+Parâmetros!D11))))/3)*(1+Parâmetros!E11)*(1+Parâmetros!E12)</f>
        <v>0</v>
      </c>
      <c r="H38" s="241">
        <f>G38*(1+Parâmetros!F11)*(1+Parâmetros!F12)</f>
        <v>0</v>
      </c>
      <c r="I38" s="241">
        <f>H38*(1+Parâmetros!G11)*(1+Parâmetros!G12)</f>
        <v>0</v>
      </c>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c r="FT38" s="86"/>
      <c r="FU38" s="86"/>
    </row>
    <row r="39" spans="1:177" s="7" customFormat="1" ht="12.75">
      <c r="A39" s="239" t="s">
        <v>264</v>
      </c>
      <c r="B39" s="240" t="s">
        <v>265</v>
      </c>
      <c r="C39" s="241">
        <f t="shared" ref="C39:I39" si="8">C40+C52+C62+C63+C64+C65+C66</f>
        <v>0</v>
      </c>
      <c r="D39" s="241">
        <f t="shared" si="8"/>
        <v>0</v>
      </c>
      <c r="E39" s="241">
        <f t="shared" si="8"/>
        <v>0</v>
      </c>
      <c r="F39" s="241">
        <f t="shared" si="8"/>
        <v>0</v>
      </c>
      <c r="G39" s="241">
        <f t="shared" si="8"/>
        <v>0</v>
      </c>
      <c r="H39" s="241">
        <f t="shared" si="8"/>
        <v>0</v>
      </c>
      <c r="I39" s="241">
        <f t="shared" si="8"/>
        <v>0</v>
      </c>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row>
    <row r="40" spans="1:177" s="7" customFormat="1" ht="12.75">
      <c r="A40" s="239" t="s">
        <v>266</v>
      </c>
      <c r="B40" s="240" t="s">
        <v>267</v>
      </c>
      <c r="C40" s="241">
        <f t="shared" ref="C40:I40" si="9">C41+C42+C43+C44+C45+C46+C47+C48+C49+C50+C51</f>
        <v>0</v>
      </c>
      <c r="D40" s="241">
        <f t="shared" si="9"/>
        <v>0</v>
      </c>
      <c r="E40" s="241">
        <f t="shared" si="9"/>
        <v>0</v>
      </c>
      <c r="F40" s="241">
        <f t="shared" si="9"/>
        <v>0</v>
      </c>
      <c r="G40" s="241">
        <f t="shared" si="9"/>
        <v>0</v>
      </c>
      <c r="H40" s="241">
        <f t="shared" si="9"/>
        <v>0</v>
      </c>
      <c r="I40" s="241">
        <f t="shared" si="9"/>
        <v>0</v>
      </c>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row>
    <row r="41" spans="1:177" customFormat="1" ht="12.75">
      <c r="A41" s="242" t="s">
        <v>268</v>
      </c>
      <c r="B41" s="243" t="s">
        <v>269</v>
      </c>
      <c r="C41" s="85">
        <v>0</v>
      </c>
      <c r="D41" s="85">
        <v>0</v>
      </c>
      <c r="E41" s="85">
        <v>0</v>
      </c>
      <c r="F41" s="85">
        <v>0</v>
      </c>
      <c r="G41" s="244">
        <f>(((D41*(1+Parâmetros!B11)*(1+Parâmetros!C11)*(1+Parâmetros!D11))+(E41*(1+Parâmetros!C11)*(1+Parâmetros!D11)+(F41*(1+Parâmetros!D11))))/3)*(1+Parâmetros!E11)*(1+Parâmetros!E16)</f>
        <v>0</v>
      </c>
      <c r="H41" s="244">
        <f>G41*(1+Parâmetros!F11)*(1+Parâmetros!F16)</f>
        <v>0</v>
      </c>
      <c r="I41" s="244">
        <f>H41*(1+Parâmetros!G11)*(1+Parâmetros!G16)</f>
        <v>0</v>
      </c>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86"/>
      <c r="FB41" s="86"/>
      <c r="FC41" s="86"/>
      <c r="FD41" s="86"/>
      <c r="FE41" s="86"/>
      <c r="FF41" s="86"/>
      <c r="FG41" s="86"/>
      <c r="FH41" s="86"/>
      <c r="FI41" s="86"/>
      <c r="FJ41" s="86"/>
      <c r="FK41" s="86"/>
      <c r="FL41" s="86"/>
      <c r="FM41" s="86"/>
      <c r="FN41" s="86"/>
      <c r="FO41" s="86"/>
      <c r="FP41" s="86"/>
      <c r="FQ41" s="86"/>
      <c r="FR41" s="86"/>
      <c r="FS41" s="86"/>
      <c r="FT41" s="86"/>
      <c r="FU41" s="86"/>
    </row>
    <row r="42" spans="1:177" customFormat="1" ht="25.5">
      <c r="A42" s="242" t="s">
        <v>270</v>
      </c>
      <c r="B42" s="243" t="s">
        <v>271</v>
      </c>
      <c r="C42" s="85">
        <v>0</v>
      </c>
      <c r="D42" s="85">
        <v>0</v>
      </c>
      <c r="E42" s="85">
        <v>0</v>
      </c>
      <c r="F42" s="85">
        <v>0</v>
      </c>
      <c r="G42" s="244">
        <f>(((D42*(1+Parâmetros!B11)*(1+Parâmetros!C11)*(1+Parâmetros!D11))+(E42*(1+Parâmetros!C11)*(1+Parâmetros!D11)+(F42*(1+Parâmetros!D11))))/3)*(1+Parâmetros!E11)*(1+Parâmetros!E16)</f>
        <v>0</v>
      </c>
      <c r="H42" s="244">
        <f>G42*(1+Parâmetros!F11)*(1+Parâmetros!F16)</f>
        <v>0</v>
      </c>
      <c r="I42" s="244">
        <f>H42*(1+Parâmetros!G11)*(1+Parâmetros!G16)</f>
        <v>0</v>
      </c>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c r="FT42" s="86"/>
      <c r="FU42" s="86"/>
    </row>
    <row r="43" spans="1:177" customFormat="1" ht="25.5">
      <c r="A43" s="242" t="s">
        <v>272</v>
      </c>
      <c r="B43" s="243" t="s">
        <v>273</v>
      </c>
      <c r="C43" s="85">
        <v>0</v>
      </c>
      <c r="D43" s="85">
        <v>0</v>
      </c>
      <c r="E43" s="85">
        <v>0</v>
      </c>
      <c r="F43" s="85">
        <v>0</v>
      </c>
      <c r="G43" s="244">
        <f>(((D43*(1+Parâmetros!B11)*(1+Parâmetros!C11)*(1+Parâmetros!D11))+(E43*(1+Parâmetros!C11)*(1+Parâmetros!D11)+(F43*(1+Parâmetros!D11))))/3)*(1+Parâmetros!E11)*(1+Parâmetros!E16)</f>
        <v>0</v>
      </c>
      <c r="H43" s="244">
        <f>G43*(1+Parâmetros!F11)*(1+Parâmetros!F16)</f>
        <v>0</v>
      </c>
      <c r="I43" s="244">
        <f>H43*(1+Parâmetros!G11)*(1+Parâmetros!G16)</f>
        <v>0</v>
      </c>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c r="FH43" s="86"/>
      <c r="FI43" s="86"/>
      <c r="FJ43" s="86"/>
      <c r="FK43" s="86"/>
      <c r="FL43" s="86"/>
      <c r="FM43" s="86"/>
      <c r="FN43" s="86"/>
      <c r="FO43" s="86"/>
      <c r="FP43" s="86"/>
      <c r="FQ43" s="86"/>
      <c r="FR43" s="86"/>
      <c r="FS43" s="86"/>
      <c r="FT43" s="86"/>
      <c r="FU43" s="86"/>
    </row>
    <row r="44" spans="1:177" customFormat="1" ht="12.75">
      <c r="A44" s="242" t="s">
        <v>274</v>
      </c>
      <c r="B44" s="243" t="s">
        <v>275</v>
      </c>
      <c r="C44" s="85">
        <v>0</v>
      </c>
      <c r="D44" s="85">
        <v>0</v>
      </c>
      <c r="E44" s="85">
        <v>0</v>
      </c>
      <c r="F44" s="85">
        <v>0</v>
      </c>
      <c r="G44" s="244">
        <f>(((D44*(1+Parâmetros!B11)*(1+Parâmetros!C11)*(1+Parâmetros!D11))+(E44*(1+Parâmetros!C11)*(1+Parâmetros!D11)+(F44*(1+Parâmetros!D11))))/3)*(1+Parâmetros!E11)*(1+Parâmetros!E16)</f>
        <v>0</v>
      </c>
      <c r="H44" s="244">
        <f>G44*(1+Parâmetros!F11)*(1+Parâmetros!F16)</f>
        <v>0</v>
      </c>
      <c r="I44" s="244">
        <f>H44*(1+Parâmetros!G11)*(1+Parâmetros!G16)</f>
        <v>0</v>
      </c>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86"/>
      <c r="FD44" s="86"/>
      <c r="FE44" s="86"/>
      <c r="FF44" s="86"/>
      <c r="FG44" s="86"/>
      <c r="FH44" s="86"/>
      <c r="FI44" s="86"/>
      <c r="FJ44" s="86"/>
      <c r="FK44" s="86"/>
      <c r="FL44" s="86"/>
      <c r="FM44" s="86"/>
      <c r="FN44" s="86"/>
      <c r="FO44" s="86"/>
      <c r="FP44" s="86"/>
      <c r="FQ44" s="86"/>
      <c r="FR44" s="86"/>
      <c r="FS44" s="86"/>
      <c r="FT44" s="86"/>
      <c r="FU44" s="86"/>
    </row>
    <row r="45" spans="1:177" customFormat="1" ht="25.5">
      <c r="A45" s="242" t="s">
        <v>276</v>
      </c>
      <c r="B45" s="243" t="s">
        <v>277</v>
      </c>
      <c r="C45" s="85">
        <v>0</v>
      </c>
      <c r="D45" s="85">
        <v>0</v>
      </c>
      <c r="E45" s="85">
        <v>0</v>
      </c>
      <c r="F45" s="85">
        <v>0</v>
      </c>
      <c r="G45" s="244">
        <f>(((D45*(1+Parâmetros!B11)*(1+Parâmetros!C11)*(1+Parâmetros!D11))+(E45*(1+Parâmetros!C11)*(1+Parâmetros!D11)+(F45*(1+Parâmetros!D11))))/3)*(1+Parâmetros!E11)*(1+Parâmetros!E16)</f>
        <v>0</v>
      </c>
      <c r="H45" s="244">
        <f>G45*(1+Parâmetros!F11)*(1+Parâmetros!F16)</f>
        <v>0</v>
      </c>
      <c r="I45" s="244">
        <f>H45*(1+Parâmetros!G11)*(1+Parâmetros!G16)</f>
        <v>0</v>
      </c>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c r="EF45" s="86"/>
      <c r="EG45" s="86"/>
      <c r="EH45" s="86"/>
      <c r="EI45" s="86"/>
      <c r="EJ45" s="86"/>
      <c r="EK45" s="86"/>
      <c r="EL45" s="86"/>
      <c r="EM45" s="86"/>
      <c r="EN45" s="86"/>
      <c r="EO45" s="86"/>
      <c r="EP45" s="86"/>
      <c r="EQ45" s="86"/>
      <c r="ER45" s="86"/>
      <c r="ES45" s="86"/>
      <c r="ET45" s="86"/>
      <c r="EU45" s="86"/>
      <c r="EV45" s="86"/>
      <c r="EW45" s="86"/>
      <c r="EX45" s="86"/>
      <c r="EY45" s="86"/>
      <c r="EZ45" s="86"/>
      <c r="FA45" s="86"/>
      <c r="FB45" s="86"/>
      <c r="FC45" s="86"/>
      <c r="FD45" s="86"/>
      <c r="FE45" s="86"/>
      <c r="FF45" s="86"/>
      <c r="FG45" s="86"/>
      <c r="FH45" s="86"/>
      <c r="FI45" s="86"/>
      <c r="FJ45" s="86"/>
      <c r="FK45" s="86"/>
      <c r="FL45" s="86"/>
      <c r="FM45" s="86"/>
      <c r="FN45" s="86"/>
      <c r="FO45" s="86"/>
      <c r="FP45" s="86"/>
      <c r="FQ45" s="86"/>
      <c r="FR45" s="86"/>
      <c r="FS45" s="86"/>
      <c r="FT45" s="86"/>
      <c r="FU45" s="86"/>
    </row>
    <row r="46" spans="1:177" customFormat="1" ht="25.5">
      <c r="A46" s="242" t="s">
        <v>278</v>
      </c>
      <c r="B46" s="243" t="s">
        <v>279</v>
      </c>
      <c r="C46" s="85">
        <v>0</v>
      </c>
      <c r="D46" s="85">
        <v>0</v>
      </c>
      <c r="E46" s="85">
        <v>0</v>
      </c>
      <c r="F46" s="85">
        <v>0</v>
      </c>
      <c r="G46" s="244">
        <f>(((D46*(1+Parâmetros!B11)*(1+Parâmetros!C11)*(1+Parâmetros!D11))+(E46*(1+Parâmetros!C11)*(1+Parâmetros!D11)+(F46*(1+Parâmetros!D11))))/3)*(1+Parâmetros!E11)</f>
        <v>0</v>
      </c>
      <c r="H46" s="244">
        <f>G46*(1+Parâmetros!F11)</f>
        <v>0</v>
      </c>
      <c r="I46" s="244">
        <f>H46*(1+Parâmetros!G11)</f>
        <v>0</v>
      </c>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c r="EF46" s="86"/>
      <c r="EG46" s="86"/>
      <c r="EH46" s="86"/>
      <c r="EI46" s="86"/>
      <c r="EJ46" s="86"/>
      <c r="EK46" s="86"/>
      <c r="EL46" s="86"/>
      <c r="EM46" s="86"/>
      <c r="EN46" s="86"/>
      <c r="EO46" s="86"/>
      <c r="EP46" s="86"/>
      <c r="EQ46" s="86"/>
      <c r="ER46" s="86"/>
      <c r="ES46" s="86"/>
      <c r="ET46" s="86"/>
      <c r="EU46" s="86"/>
      <c r="EV46" s="86"/>
      <c r="EW46" s="86"/>
      <c r="EX46" s="86"/>
      <c r="EY46" s="86"/>
      <c r="EZ46" s="86"/>
      <c r="FA46" s="86"/>
      <c r="FB46" s="86"/>
      <c r="FC46" s="86"/>
      <c r="FD46" s="86"/>
      <c r="FE46" s="86"/>
      <c r="FF46" s="86"/>
      <c r="FG46" s="86"/>
      <c r="FH46" s="86"/>
      <c r="FI46" s="86"/>
      <c r="FJ46" s="86"/>
      <c r="FK46" s="86"/>
      <c r="FL46" s="86"/>
      <c r="FM46" s="86"/>
      <c r="FN46" s="86"/>
      <c r="FO46" s="86"/>
      <c r="FP46" s="86"/>
      <c r="FQ46" s="86"/>
      <c r="FR46" s="86"/>
      <c r="FS46" s="86"/>
      <c r="FT46" s="86"/>
      <c r="FU46" s="86"/>
    </row>
    <row r="47" spans="1:177" customFormat="1" ht="25.5">
      <c r="A47" s="242" t="s">
        <v>280</v>
      </c>
      <c r="B47" s="243" t="s">
        <v>281</v>
      </c>
      <c r="C47" s="85">
        <v>0</v>
      </c>
      <c r="D47" s="85">
        <v>0</v>
      </c>
      <c r="E47" s="85">
        <v>0</v>
      </c>
      <c r="F47" s="85">
        <v>0</v>
      </c>
      <c r="G47" s="244">
        <f>(((D47*(1+Parâmetros!B11)*(1+Parâmetros!C11)*(1+Parâmetros!D11))+(E47*(1+Parâmetros!C11)*(1+Parâmetros!D11)+(F47*(1+Parâmetros!D11))))/3)*(1+Parâmetros!E11)</f>
        <v>0</v>
      </c>
      <c r="H47" s="244">
        <f>G47*(1+Parâmetros!F11)</f>
        <v>0</v>
      </c>
      <c r="I47" s="244">
        <f>H47*(1+Parâmetros!G11)</f>
        <v>0</v>
      </c>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row>
    <row r="48" spans="1:177" customFormat="1" ht="25.5">
      <c r="A48" s="242" t="s">
        <v>282</v>
      </c>
      <c r="B48" s="243" t="s">
        <v>283</v>
      </c>
      <c r="C48" s="85">
        <v>0</v>
      </c>
      <c r="D48" s="85">
        <v>0</v>
      </c>
      <c r="E48" s="85">
        <v>0</v>
      </c>
      <c r="F48" s="85">
        <v>0</v>
      </c>
      <c r="G48" s="244">
        <f>(((D48*(1+Parâmetros!B11)*(1+Parâmetros!C11)*(1+Parâmetros!D11))+(E48*(1+Parâmetros!C11)*(1+Parâmetros!D11)+(F48*(1+Parâmetros!D11))))/3)*(1+Parâmetros!E11)</f>
        <v>0</v>
      </c>
      <c r="H48" s="244">
        <f>G48*(1+Parâmetros!F11)</f>
        <v>0</v>
      </c>
      <c r="I48" s="244">
        <f>H48*(1+Parâmetros!G11)</f>
        <v>0</v>
      </c>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6"/>
      <c r="DQ48" s="86"/>
      <c r="DR48" s="86"/>
      <c r="DS48" s="86"/>
      <c r="DT48" s="86"/>
      <c r="DU48" s="86"/>
      <c r="DV48" s="86"/>
      <c r="DW48" s="86"/>
      <c r="DX48" s="86"/>
      <c r="DY48" s="86"/>
      <c r="DZ48" s="86"/>
      <c r="EA48" s="86"/>
      <c r="EB48" s="86"/>
      <c r="EC48" s="86"/>
      <c r="ED48" s="86"/>
      <c r="EE48" s="86"/>
      <c r="EF48" s="86"/>
      <c r="EG48" s="86"/>
      <c r="EH48" s="86"/>
      <c r="EI48" s="86"/>
      <c r="EJ48" s="86"/>
      <c r="EK48" s="86"/>
      <c r="EL48" s="86"/>
      <c r="EM48" s="86"/>
      <c r="EN48" s="86"/>
      <c r="EO48" s="86"/>
      <c r="EP48" s="86"/>
      <c r="EQ48" s="86"/>
      <c r="ER48" s="86"/>
      <c r="ES48" s="86"/>
      <c r="ET48" s="86"/>
      <c r="EU48" s="86"/>
      <c r="EV48" s="86"/>
      <c r="EW48" s="86"/>
      <c r="EX48" s="86"/>
      <c r="EY48" s="86"/>
      <c r="EZ48" s="86"/>
      <c r="FA48" s="86"/>
      <c r="FB48" s="86"/>
      <c r="FC48" s="86"/>
      <c r="FD48" s="86"/>
      <c r="FE48" s="86"/>
      <c r="FF48" s="86"/>
      <c r="FG48" s="86"/>
      <c r="FH48" s="86"/>
      <c r="FI48" s="86"/>
      <c r="FJ48" s="86"/>
      <c r="FK48" s="86"/>
      <c r="FL48" s="86"/>
      <c r="FM48" s="86"/>
      <c r="FN48" s="86"/>
      <c r="FO48" s="86"/>
      <c r="FP48" s="86"/>
      <c r="FQ48" s="86"/>
      <c r="FR48" s="86"/>
      <c r="FS48" s="86"/>
      <c r="FT48" s="86"/>
      <c r="FU48" s="86"/>
    </row>
    <row r="49" spans="1:177" customFormat="1" ht="12.75">
      <c r="A49" s="242" t="s">
        <v>284</v>
      </c>
      <c r="B49" s="243" t="s">
        <v>285</v>
      </c>
      <c r="C49" s="85">
        <v>0</v>
      </c>
      <c r="D49" s="85">
        <v>0</v>
      </c>
      <c r="E49" s="85">
        <v>0</v>
      </c>
      <c r="F49" s="85">
        <v>0</v>
      </c>
      <c r="G49" s="244">
        <f>(((D49*(1+Parâmetros!B11)*(1+Parâmetros!C11)*(1+Parâmetros!D11))+(E49*(1+Parâmetros!C11)*(1+Parâmetros!D11)+(F49*(1+Parâmetros!D11))))/3)*(1+Parâmetros!E11)*(1+Parâmetros!E16)</f>
        <v>0</v>
      </c>
      <c r="H49" s="244">
        <f>G49*(1+Parâmetros!F11)*(1+Parâmetros!F16)</f>
        <v>0</v>
      </c>
      <c r="I49" s="244">
        <f>H49*(1+Parâmetros!G11)*(1+Parâmetros!G16)</f>
        <v>0</v>
      </c>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c r="DF49" s="86"/>
      <c r="DG49" s="86"/>
      <c r="DH49" s="86"/>
      <c r="DI49" s="86"/>
      <c r="DJ49" s="86"/>
      <c r="DK49" s="86"/>
      <c r="DL49" s="86"/>
      <c r="DM49" s="86"/>
      <c r="DN49" s="86"/>
      <c r="DO49" s="86"/>
      <c r="DP49" s="86"/>
      <c r="DQ49" s="86"/>
      <c r="DR49" s="86"/>
      <c r="DS49" s="86"/>
      <c r="DT49" s="86"/>
      <c r="DU49" s="86"/>
      <c r="DV49" s="86"/>
      <c r="DW49" s="86"/>
      <c r="DX49" s="86"/>
      <c r="DY49" s="86"/>
      <c r="DZ49" s="86"/>
      <c r="EA49" s="86"/>
      <c r="EB49" s="86"/>
      <c r="EC49" s="86"/>
      <c r="ED49" s="86"/>
      <c r="EE49" s="86"/>
      <c r="EF49" s="86"/>
      <c r="EG49" s="86"/>
      <c r="EH49" s="86"/>
      <c r="EI49" s="86"/>
      <c r="EJ49" s="86"/>
      <c r="EK49" s="86"/>
      <c r="EL49" s="86"/>
      <c r="EM49" s="86"/>
      <c r="EN49" s="86"/>
      <c r="EO49" s="86"/>
      <c r="EP49" s="86"/>
      <c r="EQ49" s="86"/>
      <c r="ER49" s="86"/>
      <c r="ES49" s="86"/>
      <c r="ET49" s="86"/>
      <c r="EU49" s="86"/>
      <c r="EV49" s="86"/>
      <c r="EW49" s="86"/>
      <c r="EX49" s="86"/>
      <c r="EY49" s="86"/>
      <c r="EZ49" s="86"/>
      <c r="FA49" s="86"/>
      <c r="FB49" s="86"/>
      <c r="FC49" s="86"/>
      <c r="FD49" s="86"/>
      <c r="FE49" s="86"/>
      <c r="FF49" s="86"/>
      <c r="FG49" s="86"/>
      <c r="FH49" s="86"/>
      <c r="FI49" s="86"/>
      <c r="FJ49" s="86"/>
      <c r="FK49" s="86"/>
      <c r="FL49" s="86"/>
      <c r="FM49" s="86"/>
      <c r="FN49" s="86"/>
      <c r="FO49" s="86"/>
      <c r="FP49" s="86"/>
      <c r="FQ49" s="86"/>
      <c r="FR49" s="86"/>
      <c r="FS49" s="86"/>
      <c r="FT49" s="86"/>
      <c r="FU49" s="86"/>
    </row>
    <row r="50" spans="1:177" customFormat="1" ht="12.75">
      <c r="A50" s="242" t="s">
        <v>286</v>
      </c>
      <c r="B50" s="243" t="s">
        <v>287</v>
      </c>
      <c r="C50" s="85">
        <v>0</v>
      </c>
      <c r="D50" s="85">
        <v>0</v>
      </c>
      <c r="E50" s="85">
        <v>0</v>
      </c>
      <c r="F50" s="85">
        <v>0</v>
      </c>
      <c r="G50" s="244">
        <f>(((D50*(1+Parâmetros!B11)*(1+Parâmetros!C11)*(1+Parâmetros!D11))+(E50*(1+Parâmetros!C11)*(1+Parâmetros!D11)+(F50*(1+Parâmetros!D11))))/3)*(1+Parâmetros!E11)</f>
        <v>0</v>
      </c>
      <c r="H50" s="244">
        <f>G50*(1+Parâmetros!F11)</f>
        <v>0</v>
      </c>
      <c r="I50" s="244">
        <f>H50*(1+Parâmetros!G11)</f>
        <v>0</v>
      </c>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c r="DJ50" s="86"/>
      <c r="DK50" s="86"/>
      <c r="DL50" s="86"/>
      <c r="DM50" s="86"/>
      <c r="DN50" s="86"/>
      <c r="DO50" s="86"/>
      <c r="DP50" s="86"/>
      <c r="DQ50" s="86"/>
      <c r="DR50" s="86"/>
      <c r="DS50" s="86"/>
      <c r="DT50" s="86"/>
      <c r="DU50" s="86"/>
      <c r="DV50" s="86"/>
      <c r="DW50" s="86"/>
      <c r="DX50" s="86"/>
      <c r="DY50" s="86"/>
      <c r="DZ50" s="86"/>
      <c r="EA50" s="86"/>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86"/>
      <c r="FE50" s="86"/>
      <c r="FF50" s="86"/>
      <c r="FG50" s="86"/>
      <c r="FH50" s="86"/>
      <c r="FI50" s="86"/>
      <c r="FJ50" s="86"/>
      <c r="FK50" s="86"/>
      <c r="FL50" s="86"/>
      <c r="FM50" s="86"/>
      <c r="FN50" s="86"/>
      <c r="FO50" s="86"/>
      <c r="FP50" s="86"/>
      <c r="FQ50" s="86"/>
      <c r="FR50" s="86"/>
      <c r="FS50" s="86"/>
      <c r="FT50" s="86"/>
      <c r="FU50" s="86"/>
    </row>
    <row r="51" spans="1:177" customFormat="1" ht="12.75">
      <c r="A51" s="242" t="s">
        <v>671</v>
      </c>
      <c r="B51" s="243" t="s">
        <v>672</v>
      </c>
      <c r="C51" s="85">
        <v>0</v>
      </c>
      <c r="D51" s="85">
        <v>0</v>
      </c>
      <c r="E51" s="85">
        <v>0</v>
      </c>
      <c r="F51" s="85">
        <v>0</v>
      </c>
      <c r="G51" s="244">
        <f>(((D51*(1+Parâmetros!B11)*(1+Parâmetros!C11)*(1+Parâmetros!D11))+(E51*(1+Parâmetros!C11)*(1+Parâmetros!D11)+(F51*(1+Parâmetros!D11))))/3)*(1+Parâmetros!E11)</f>
        <v>0</v>
      </c>
      <c r="H51" s="244">
        <f>G51*(1+Parâmetros!F11)</f>
        <v>0</v>
      </c>
      <c r="I51" s="244">
        <f>H51*(1+Parâmetros!G11)</f>
        <v>0</v>
      </c>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row>
    <row r="52" spans="1:177" s="7" customFormat="1" ht="25.5">
      <c r="A52" s="239" t="s">
        <v>288</v>
      </c>
      <c r="B52" s="240" t="s">
        <v>289</v>
      </c>
      <c r="C52" s="241">
        <f t="shared" ref="C52:I52" si="10">C53+C54+C55+C56+C57+C58+C59+C60+C61</f>
        <v>0</v>
      </c>
      <c r="D52" s="241">
        <f t="shared" si="10"/>
        <v>0</v>
      </c>
      <c r="E52" s="241">
        <f t="shared" si="10"/>
        <v>0</v>
      </c>
      <c r="F52" s="241">
        <f t="shared" si="10"/>
        <v>0</v>
      </c>
      <c r="G52" s="241">
        <f t="shared" si="10"/>
        <v>0</v>
      </c>
      <c r="H52" s="241">
        <f t="shared" si="10"/>
        <v>0</v>
      </c>
      <c r="I52" s="241">
        <f t="shared" si="10"/>
        <v>0</v>
      </c>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row>
    <row r="53" spans="1:177" customFormat="1" ht="12.75">
      <c r="A53" s="242" t="s">
        <v>290</v>
      </c>
      <c r="B53" s="243" t="s">
        <v>291</v>
      </c>
      <c r="C53" s="85">
        <v>0</v>
      </c>
      <c r="D53" s="85">
        <v>0</v>
      </c>
      <c r="E53" s="85">
        <v>0</v>
      </c>
      <c r="F53" s="85">
        <v>0</v>
      </c>
      <c r="G53" s="244">
        <f>(((D53*(1+Parâmetros!B11)*(1+Parâmetros!C11)*(1+Parâmetros!D11))+(E53*(1+Parâmetros!C11)*(1+Parâmetros!D11)+(F53*(1+Parâmetros!D11))))/3)*(1+Parâmetros!E11)*(1+Parâmetros!E17)</f>
        <v>0</v>
      </c>
      <c r="H53" s="244">
        <f>G53*(1+Parâmetros!F11)*(1+Parâmetros!F17)</f>
        <v>0</v>
      </c>
      <c r="I53" s="244">
        <f>H53*(1+Parâmetros!G11)*(1+Parâmetros!G17)</f>
        <v>0</v>
      </c>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86"/>
      <c r="FE53" s="86"/>
      <c r="FF53" s="86"/>
      <c r="FG53" s="86"/>
      <c r="FH53" s="86"/>
      <c r="FI53" s="86"/>
      <c r="FJ53" s="86"/>
      <c r="FK53" s="86"/>
      <c r="FL53" s="86"/>
      <c r="FM53" s="86"/>
      <c r="FN53" s="86"/>
      <c r="FO53" s="86"/>
      <c r="FP53" s="86"/>
      <c r="FQ53" s="86"/>
      <c r="FR53" s="86"/>
      <c r="FS53" s="86"/>
      <c r="FT53" s="86"/>
      <c r="FU53" s="86"/>
    </row>
    <row r="54" spans="1:177" customFormat="1" ht="12.75">
      <c r="A54" s="242" t="s">
        <v>294</v>
      </c>
      <c r="B54" s="243" t="s">
        <v>295</v>
      </c>
      <c r="C54" s="85">
        <v>0</v>
      </c>
      <c r="D54" s="85">
        <v>0</v>
      </c>
      <c r="E54" s="85">
        <v>0</v>
      </c>
      <c r="F54" s="85">
        <v>0</v>
      </c>
      <c r="G54" s="244">
        <f>(((D54*(1+Parâmetros!B11)*(1+Parâmetros!C11)*(1+Parâmetros!D11))+(E54*(1+Parâmetros!C11)*(1+Parâmetros!D11)+(F54*(1+Parâmetros!D11))))/3)*(1+Parâmetros!E11)*(1+Parâmetros!E17)</f>
        <v>0</v>
      </c>
      <c r="H54" s="244">
        <f>G54*(1+Parâmetros!F11)*(1+Parâmetros!F17)</f>
        <v>0</v>
      </c>
      <c r="I54" s="244">
        <f>H54*(1+Parâmetros!G11)*(1+Parâmetros!G17)</f>
        <v>0</v>
      </c>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c r="DJ54" s="86"/>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c r="EO54" s="86"/>
      <c r="EP54" s="86"/>
      <c r="EQ54" s="86"/>
      <c r="ER54" s="86"/>
      <c r="ES54" s="86"/>
      <c r="ET54" s="86"/>
      <c r="EU54" s="86"/>
      <c r="EV54" s="86"/>
      <c r="EW54" s="86"/>
      <c r="EX54" s="86"/>
      <c r="EY54" s="86"/>
      <c r="EZ54" s="86"/>
      <c r="FA54" s="86"/>
      <c r="FB54" s="86"/>
      <c r="FC54" s="86"/>
      <c r="FD54" s="86"/>
      <c r="FE54" s="86"/>
      <c r="FF54" s="86"/>
      <c r="FG54" s="86"/>
      <c r="FH54" s="86"/>
      <c r="FI54" s="86"/>
      <c r="FJ54" s="86"/>
      <c r="FK54" s="86"/>
      <c r="FL54" s="86"/>
      <c r="FM54" s="86"/>
      <c r="FN54" s="86"/>
      <c r="FO54" s="86"/>
      <c r="FP54" s="86"/>
      <c r="FQ54" s="86"/>
      <c r="FR54" s="86"/>
      <c r="FS54" s="86"/>
      <c r="FT54" s="86"/>
      <c r="FU54" s="86"/>
    </row>
    <row r="55" spans="1:177" customFormat="1" ht="12.75">
      <c r="A55" s="242" t="s">
        <v>296</v>
      </c>
      <c r="B55" s="243" t="s">
        <v>297</v>
      </c>
      <c r="C55" s="85">
        <v>0</v>
      </c>
      <c r="D55" s="85">
        <v>0</v>
      </c>
      <c r="E55" s="85">
        <v>0</v>
      </c>
      <c r="F55" s="85">
        <v>0</v>
      </c>
      <c r="G55" s="244">
        <f>(((D55*(1+Parâmetros!B11)*(1+Parâmetros!C11)*(1+Parâmetros!D11))+(E55*(1+Parâmetros!C11)*(1+Parâmetros!D11)+(F55*(1+Parâmetros!D11))))/3)*(1+Parâmetros!E11)*(1+Parâmetros!E17)</f>
        <v>0</v>
      </c>
      <c r="H55" s="244">
        <f>G55*(1+Parâmetros!F11)*(1+Parâmetros!F17)</f>
        <v>0</v>
      </c>
      <c r="I55" s="244">
        <f>H55*(1+Parâmetros!G11)*(1+Parâmetros!G17)</f>
        <v>0</v>
      </c>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6"/>
      <c r="FH55" s="86"/>
      <c r="FI55" s="86"/>
      <c r="FJ55" s="86"/>
      <c r="FK55" s="86"/>
      <c r="FL55" s="86"/>
      <c r="FM55" s="86"/>
      <c r="FN55" s="86"/>
      <c r="FO55" s="86"/>
      <c r="FP55" s="86"/>
      <c r="FQ55" s="86"/>
      <c r="FR55" s="86"/>
      <c r="FS55" s="86"/>
      <c r="FT55" s="86"/>
      <c r="FU55" s="86"/>
    </row>
    <row r="56" spans="1:177" customFormat="1" ht="12.75">
      <c r="A56" s="242" t="s">
        <v>298</v>
      </c>
      <c r="B56" s="243" t="s">
        <v>299</v>
      </c>
      <c r="C56" s="85">
        <v>0</v>
      </c>
      <c r="D56" s="85">
        <v>0</v>
      </c>
      <c r="E56" s="85">
        <v>0</v>
      </c>
      <c r="F56" s="85">
        <v>0</v>
      </c>
      <c r="G56" s="244">
        <f>(((D56*(1+Parâmetros!B11)*(1+Parâmetros!C11)*(1+Parâmetros!D11))+(E56*(1+Parâmetros!C11)*(1+Parâmetros!D11)+(F56*(1+Parâmetros!D11))))/3)*(1+Parâmetros!E11)*(1+Parâmetros!E17)</f>
        <v>0</v>
      </c>
      <c r="H56" s="244">
        <f>G56*(1+Parâmetros!F11)*(1+Parâmetros!F17)</f>
        <v>0</v>
      </c>
      <c r="I56" s="244">
        <f>H56*(1+Parâmetros!G11)*(1+Parâmetros!G17)</f>
        <v>0</v>
      </c>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row>
    <row r="57" spans="1:177" customFormat="1" ht="12.75">
      <c r="A57" s="242" t="s">
        <v>300</v>
      </c>
      <c r="B57" s="243" t="s">
        <v>301</v>
      </c>
      <c r="C57" s="85">
        <v>0</v>
      </c>
      <c r="D57" s="85">
        <v>0</v>
      </c>
      <c r="E57" s="85">
        <v>0</v>
      </c>
      <c r="F57" s="85">
        <v>0</v>
      </c>
      <c r="G57" s="244">
        <f>(((D57*(1+Parâmetros!B11)*(1+Parâmetros!C11)*(1+Parâmetros!D11))+(E57*(1+Parâmetros!C11)*(1+Parâmetros!D11)+(F57*(1+Parâmetros!D11))))/3)*(1+Parâmetros!E11)</f>
        <v>0</v>
      </c>
      <c r="H57" s="244">
        <f>G57*(1+Parâmetros!F11)</f>
        <v>0</v>
      </c>
      <c r="I57" s="244">
        <f>H57*(1+Parâmetros!G11)</f>
        <v>0</v>
      </c>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6"/>
      <c r="FH57" s="86"/>
      <c r="FI57" s="86"/>
      <c r="FJ57" s="86"/>
      <c r="FK57" s="86"/>
      <c r="FL57" s="86"/>
      <c r="FM57" s="86"/>
      <c r="FN57" s="86"/>
      <c r="FO57" s="86"/>
      <c r="FP57" s="86"/>
      <c r="FQ57" s="86"/>
      <c r="FR57" s="86"/>
      <c r="FS57" s="86"/>
      <c r="FT57" s="86"/>
      <c r="FU57" s="86"/>
    </row>
    <row r="58" spans="1:177" customFormat="1" ht="12.75">
      <c r="A58" s="242" t="s">
        <v>302</v>
      </c>
      <c r="B58" s="243" t="s">
        <v>303</v>
      </c>
      <c r="C58" s="85">
        <v>0</v>
      </c>
      <c r="D58" s="85">
        <v>0</v>
      </c>
      <c r="E58" s="85">
        <v>0</v>
      </c>
      <c r="F58" s="85">
        <v>0</v>
      </c>
      <c r="G58" s="244">
        <f>(((D58*(1+Parâmetros!B11)*(1+Parâmetros!C11)*(1+Parâmetros!D11))+(E58*(1+Parâmetros!C11)*(1+Parâmetros!D11)+(F58*(1+Parâmetros!D11))))/3)*(1+Parâmetros!E11)</f>
        <v>0</v>
      </c>
      <c r="H58" s="244">
        <f>G58*(1+Parâmetros!F11)</f>
        <v>0</v>
      </c>
      <c r="I58" s="244">
        <f>H58*(1+Parâmetros!G11)</f>
        <v>0</v>
      </c>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86"/>
      <c r="FG58" s="86"/>
      <c r="FH58" s="86"/>
      <c r="FI58" s="86"/>
      <c r="FJ58" s="86"/>
      <c r="FK58" s="86"/>
      <c r="FL58" s="86"/>
      <c r="FM58" s="86"/>
      <c r="FN58" s="86"/>
      <c r="FO58" s="86"/>
      <c r="FP58" s="86"/>
      <c r="FQ58" s="86"/>
      <c r="FR58" s="86"/>
      <c r="FS58" s="86"/>
      <c r="FT58" s="86"/>
      <c r="FU58" s="86"/>
    </row>
    <row r="59" spans="1:177" customFormat="1" ht="25.5">
      <c r="A59" s="242" t="s">
        <v>304</v>
      </c>
      <c r="B59" s="243" t="s">
        <v>305</v>
      </c>
      <c r="C59" s="85">
        <v>0</v>
      </c>
      <c r="D59" s="85">
        <v>0</v>
      </c>
      <c r="E59" s="85">
        <v>0</v>
      </c>
      <c r="F59" s="85">
        <v>0</v>
      </c>
      <c r="G59" s="244">
        <f>(((D59*(1+Parâmetros!B11)*(1+Parâmetros!C11)*(1+Parâmetros!D11))+(E59*(1+Parâmetros!C11)*(1+Parâmetros!D11)+(F59*(1+Parâmetros!D11))))/3)*(1+Parâmetros!E11)</f>
        <v>0</v>
      </c>
      <c r="H59" s="244">
        <f>G59*(1+Parâmetros!F11)</f>
        <v>0</v>
      </c>
      <c r="I59" s="244">
        <f>H59*(1+Parâmetros!G11)</f>
        <v>0</v>
      </c>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row>
    <row r="60" spans="1:177" customFormat="1" ht="25.5">
      <c r="A60" s="242" t="s">
        <v>306</v>
      </c>
      <c r="B60" s="243" t="s">
        <v>307</v>
      </c>
      <c r="C60" s="85">
        <v>0</v>
      </c>
      <c r="D60" s="85">
        <v>0</v>
      </c>
      <c r="E60" s="85">
        <v>0</v>
      </c>
      <c r="F60" s="85">
        <v>0</v>
      </c>
      <c r="G60" s="244">
        <f>(((D60*(1+Parâmetros!B11)*(1+Parâmetros!C11)*(1+Parâmetros!D11))+(E60*(1+Parâmetros!C11)*(1+Parâmetros!D11)+(F60*(1+Parâmetros!D11))))/3)*(1+Parâmetros!E11)</f>
        <v>0</v>
      </c>
      <c r="H60" s="244">
        <f>G60*(1+Parâmetros!F11)</f>
        <v>0</v>
      </c>
      <c r="I60" s="244">
        <f>H60*(1+Parâmetros!G11)</f>
        <v>0</v>
      </c>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row>
    <row r="61" spans="1:177" customFormat="1" ht="12.75">
      <c r="A61" s="242" t="s">
        <v>308</v>
      </c>
      <c r="B61" s="243" t="s">
        <v>303</v>
      </c>
      <c r="C61" s="85">
        <v>0</v>
      </c>
      <c r="D61" s="85">
        <v>0</v>
      </c>
      <c r="E61" s="85">
        <v>0</v>
      </c>
      <c r="F61" s="85">
        <v>0</v>
      </c>
      <c r="G61" s="244">
        <f>(((D61*(1+Parâmetros!B11)*(1+Parâmetros!C11)*(1+Parâmetros!D11))+(E61*(1+Parâmetros!C11)*(1+Parâmetros!D11)+(F61*(1+Parâmetros!D11))))/3)*(1+Parâmetros!E11)</f>
        <v>0</v>
      </c>
      <c r="H61" s="244">
        <f>G61*(1+Parâmetros!F11)</f>
        <v>0</v>
      </c>
      <c r="I61" s="244">
        <f>H61*(1+Parâmetros!G11)</f>
        <v>0</v>
      </c>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row>
    <row r="62" spans="1:177" customFormat="1" ht="12.75">
      <c r="A62" s="242" t="s">
        <v>309</v>
      </c>
      <c r="B62" s="243" t="s">
        <v>310</v>
      </c>
      <c r="C62" s="85">
        <v>0</v>
      </c>
      <c r="D62" s="85">
        <v>0</v>
      </c>
      <c r="E62" s="85">
        <v>0</v>
      </c>
      <c r="F62" s="85">
        <v>0</v>
      </c>
      <c r="G62" s="244">
        <f>(((D62*(1+Parâmetros!B11)*(1+Parâmetros!C11)*(1+Parâmetros!D11))+(E62*(1+Parâmetros!C11)*(1+Parâmetros!D11)+(F62*(1+Parâmetros!D11))))/3)*(1+Parâmetros!E11)</f>
        <v>0</v>
      </c>
      <c r="H62" s="244">
        <f>G62*(1+Parâmetros!F11)</f>
        <v>0</v>
      </c>
      <c r="I62" s="244">
        <f>H62*(1+Parâmetros!G11)</f>
        <v>0</v>
      </c>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row>
    <row r="63" spans="1:177" customFormat="1" ht="12.75">
      <c r="A63" s="242" t="s">
        <v>311</v>
      </c>
      <c r="B63" s="243" t="s">
        <v>312</v>
      </c>
      <c r="C63" s="85">
        <v>0</v>
      </c>
      <c r="D63" s="85">
        <v>0</v>
      </c>
      <c r="E63" s="85">
        <v>0</v>
      </c>
      <c r="F63" s="85">
        <v>0</v>
      </c>
      <c r="G63" s="244">
        <f>(((D63*(1+Parâmetros!B11)*(1+Parâmetros!C11)*(1+Parâmetros!D11))+(E63*(1+Parâmetros!C11)*(1+Parâmetros!D11)+(F63*(1+Parâmetros!D11))))/3)*(1+Parâmetros!E11)</f>
        <v>0</v>
      </c>
      <c r="H63" s="244">
        <f>G63*(1+Parâmetros!F11)</f>
        <v>0</v>
      </c>
      <c r="I63" s="244">
        <f>H63*(1+Parâmetros!G11)</f>
        <v>0</v>
      </c>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86"/>
      <c r="FD63" s="86"/>
      <c r="FE63" s="86"/>
      <c r="FF63" s="86"/>
      <c r="FG63" s="86"/>
      <c r="FH63" s="86"/>
      <c r="FI63" s="86"/>
      <c r="FJ63" s="86"/>
      <c r="FK63" s="86"/>
      <c r="FL63" s="86"/>
      <c r="FM63" s="86"/>
      <c r="FN63" s="86"/>
      <c r="FO63" s="86"/>
      <c r="FP63" s="86"/>
      <c r="FQ63" s="86"/>
      <c r="FR63" s="86"/>
      <c r="FS63" s="86"/>
      <c r="FT63" s="86"/>
      <c r="FU63" s="86"/>
    </row>
    <row r="64" spans="1:177" customFormat="1" ht="12.75">
      <c r="A64" s="242" t="s">
        <v>405</v>
      </c>
      <c r="B64" s="243" t="s">
        <v>406</v>
      </c>
      <c r="C64" s="85">
        <v>0</v>
      </c>
      <c r="D64" s="85">
        <v>0</v>
      </c>
      <c r="E64" s="85">
        <v>0</v>
      </c>
      <c r="F64" s="85">
        <v>0</v>
      </c>
      <c r="G64" s="244">
        <f>(((D64*(1+Parâmetros!B11)*(1+Parâmetros!C11)*(1+Parâmetros!D11))+(E64*(1+Parâmetros!C11)*(1+Parâmetros!D11)+(F64*(1+Parâmetros!D11))))/3)*(1+Parâmetros!E11)*(1+Parâmetros!E16)</f>
        <v>0</v>
      </c>
      <c r="H64" s="244">
        <f>G64*(1+Parâmetros!F11)*(1+Parâmetros!F16)</f>
        <v>0</v>
      </c>
      <c r="I64" s="244">
        <f>H64*(1+Parâmetros!G11)*(1+Parâmetros!G16)</f>
        <v>0</v>
      </c>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86"/>
      <c r="EZ64" s="86"/>
      <c r="FA64" s="86"/>
      <c r="FB64" s="86"/>
      <c r="FC64" s="86"/>
      <c r="FD64" s="86"/>
      <c r="FE64" s="86"/>
      <c r="FF64" s="86"/>
      <c r="FG64" s="86"/>
      <c r="FH64" s="86"/>
      <c r="FI64" s="86"/>
      <c r="FJ64" s="86"/>
      <c r="FK64" s="86"/>
      <c r="FL64" s="86"/>
      <c r="FM64" s="86"/>
      <c r="FN64" s="86"/>
      <c r="FO64" s="86"/>
      <c r="FP64" s="86"/>
      <c r="FQ64" s="86"/>
      <c r="FR64" s="86"/>
      <c r="FS64" s="86"/>
      <c r="FT64" s="86"/>
      <c r="FU64" s="86"/>
    </row>
    <row r="65" spans="1:177" customFormat="1" ht="12.75">
      <c r="A65" s="242" t="s">
        <v>314</v>
      </c>
      <c r="B65" s="243" t="s">
        <v>315</v>
      </c>
      <c r="C65" s="85">
        <v>0</v>
      </c>
      <c r="D65" s="85">
        <v>0</v>
      </c>
      <c r="E65" s="85">
        <v>0</v>
      </c>
      <c r="F65" s="85">
        <v>0</v>
      </c>
      <c r="G65" s="244">
        <f>(((D65*(1+Parâmetros!B11)*(1+Parâmetros!C11)*(1+Parâmetros!D11))+(E65*(1+Parâmetros!C11)*(1+Parâmetros!D11)+(F65*(1+Parâmetros!D11))))/3)*(1+Parâmetros!E11)</f>
        <v>0</v>
      </c>
      <c r="H65" s="244">
        <f>G65*(1+Parâmetros!F11)</f>
        <v>0</v>
      </c>
      <c r="I65" s="244">
        <f>H65*(1+Parâmetros!G11)</f>
        <v>0</v>
      </c>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c r="EO65" s="86"/>
      <c r="EP65" s="86"/>
      <c r="EQ65" s="86"/>
      <c r="ER65" s="86"/>
      <c r="ES65" s="86"/>
      <c r="ET65" s="86"/>
      <c r="EU65" s="86"/>
      <c r="EV65" s="86"/>
      <c r="EW65" s="86"/>
      <c r="EX65" s="86"/>
      <c r="EY65" s="86"/>
      <c r="EZ65" s="86"/>
      <c r="FA65" s="86"/>
      <c r="FB65" s="86"/>
      <c r="FC65" s="86"/>
      <c r="FD65" s="86"/>
      <c r="FE65" s="86"/>
      <c r="FF65" s="86"/>
      <c r="FG65" s="86"/>
      <c r="FH65" s="86"/>
      <c r="FI65" s="86"/>
      <c r="FJ65" s="86"/>
      <c r="FK65" s="86"/>
      <c r="FL65" s="86"/>
      <c r="FM65" s="86"/>
      <c r="FN65" s="86"/>
      <c r="FO65" s="86"/>
      <c r="FP65" s="86"/>
      <c r="FQ65" s="86"/>
      <c r="FR65" s="86"/>
      <c r="FS65" s="86"/>
      <c r="FT65" s="86"/>
      <c r="FU65" s="86"/>
    </row>
    <row r="66" spans="1:177" customFormat="1" ht="12.75">
      <c r="A66" s="242" t="s">
        <v>316</v>
      </c>
      <c r="B66" s="243" t="s">
        <v>317</v>
      </c>
      <c r="C66" s="85">
        <v>0</v>
      </c>
      <c r="D66" s="85">
        <v>0</v>
      </c>
      <c r="E66" s="85">
        <v>0</v>
      </c>
      <c r="F66" s="85">
        <v>0</v>
      </c>
      <c r="G66" s="244">
        <f>(((D66*(1+Parâmetros!B11)*(1+Parâmetros!C11)*(1+Parâmetros!D11))+(E66*(1+Parâmetros!C11)*(1+Parâmetros!D11)+(F66*(1+Parâmetros!D11))))/3)*(1+Parâmetros!E11)</f>
        <v>0</v>
      </c>
      <c r="H66" s="244">
        <f>G66*(1+Parâmetros!F11)</f>
        <v>0</v>
      </c>
      <c r="I66" s="244">
        <f>H66*(1+Parâmetros!G11)</f>
        <v>0</v>
      </c>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c r="EV66" s="86"/>
      <c r="EW66" s="86"/>
      <c r="EX66" s="86"/>
      <c r="EY66" s="86"/>
      <c r="EZ66" s="86"/>
      <c r="FA66" s="86"/>
      <c r="FB66" s="86"/>
      <c r="FC66" s="86"/>
      <c r="FD66" s="86"/>
      <c r="FE66" s="86"/>
      <c r="FF66" s="86"/>
      <c r="FG66" s="86"/>
      <c r="FH66" s="86"/>
      <c r="FI66" s="86"/>
      <c r="FJ66" s="86"/>
      <c r="FK66" s="86"/>
      <c r="FL66" s="86"/>
      <c r="FM66" s="86"/>
      <c r="FN66" s="86"/>
      <c r="FO66" s="86"/>
      <c r="FP66" s="86"/>
      <c r="FQ66" s="86"/>
      <c r="FR66" s="86"/>
      <c r="FS66" s="86"/>
      <c r="FT66" s="86"/>
      <c r="FU66" s="86"/>
    </row>
    <row r="67" spans="1:177" s="7" customFormat="1" ht="12.75">
      <c r="A67" s="239" t="s">
        <v>318</v>
      </c>
      <c r="B67" s="240" t="s">
        <v>319</v>
      </c>
      <c r="C67" s="241">
        <f t="shared" ref="C67:I67" si="11">C68+C69+C72</f>
        <v>0</v>
      </c>
      <c r="D67" s="241">
        <f t="shared" si="11"/>
        <v>0</v>
      </c>
      <c r="E67" s="241">
        <f t="shared" si="11"/>
        <v>0</v>
      </c>
      <c r="F67" s="241">
        <f t="shared" si="11"/>
        <v>0</v>
      </c>
      <c r="G67" s="241">
        <f t="shared" si="11"/>
        <v>0</v>
      </c>
      <c r="H67" s="241">
        <f t="shared" si="11"/>
        <v>0</v>
      </c>
      <c r="I67" s="241">
        <f t="shared" si="11"/>
        <v>0</v>
      </c>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row>
    <row r="68" spans="1:177" customFormat="1" ht="12.75">
      <c r="A68" s="242" t="s">
        <v>320</v>
      </c>
      <c r="B68" s="243" t="s">
        <v>321</v>
      </c>
      <c r="C68" s="85">
        <v>0</v>
      </c>
      <c r="D68" s="85">
        <v>0</v>
      </c>
      <c r="E68" s="85">
        <v>0</v>
      </c>
      <c r="F68" s="85">
        <v>0</v>
      </c>
      <c r="G68" s="244">
        <f>(((D68*(1+Parâmetros!B11)*(1+Parâmetros!C11)*(1+Parâmetros!D11))+(E68*(1+Parâmetros!C11)*(1+Parâmetros!D11)+(F68*(1+Parâmetros!D11))))/3)*(1+Parâmetros!E11)</f>
        <v>0</v>
      </c>
      <c r="H68" s="244">
        <f>G68*(1+Parâmetros!F11)</f>
        <v>0</v>
      </c>
      <c r="I68" s="244">
        <f>H68*(1+Parâmetros!G11)</f>
        <v>0</v>
      </c>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row>
    <row r="69" spans="1:177" customFormat="1" ht="12.75">
      <c r="A69" s="353" t="s">
        <v>322</v>
      </c>
      <c r="B69" s="354" t="s">
        <v>323</v>
      </c>
      <c r="C69" s="355">
        <f t="shared" ref="C69:I69" si="12">C70+C71</f>
        <v>0</v>
      </c>
      <c r="D69" s="355">
        <f t="shared" si="12"/>
        <v>0</v>
      </c>
      <c r="E69" s="355">
        <f t="shared" si="12"/>
        <v>0</v>
      </c>
      <c r="F69" s="355">
        <f t="shared" si="12"/>
        <v>0</v>
      </c>
      <c r="G69" s="355">
        <f t="shared" si="12"/>
        <v>0</v>
      </c>
      <c r="H69" s="355">
        <f t="shared" si="12"/>
        <v>0</v>
      </c>
      <c r="I69" s="355">
        <f t="shared" si="12"/>
        <v>0</v>
      </c>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row>
    <row r="70" spans="1:177" customFormat="1" ht="12.75">
      <c r="A70" s="242" t="s">
        <v>527</v>
      </c>
      <c r="B70" s="243" t="s">
        <v>528</v>
      </c>
      <c r="C70" s="85">
        <v>0</v>
      </c>
      <c r="D70" s="85">
        <v>0</v>
      </c>
      <c r="E70" s="85">
        <v>0</v>
      </c>
      <c r="F70" s="85">
        <v>0</v>
      </c>
      <c r="G70" s="355">
        <f>(((D70*(1+Parâmetros!B11)*(1+Parâmetros!C11)*(1+Parâmetros!D11))+(E70*(1+Parâmetros!C11)*(1+Parâmetros!D11)+(F70*(1+Parâmetros!D11))))/3)*(1+Parâmetros!E11)</f>
        <v>0</v>
      </c>
      <c r="H70" s="355">
        <f>G70*(1+Parâmetros!F11)</f>
        <v>0</v>
      </c>
      <c r="I70" s="355">
        <f>H70*(1+Parâmetros!G11)</f>
        <v>0</v>
      </c>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c r="EV70" s="86"/>
      <c r="EW70" s="86"/>
      <c r="EX70" s="86"/>
      <c r="EY70" s="86"/>
      <c r="EZ70" s="86"/>
      <c r="FA70" s="86"/>
      <c r="FB70" s="86"/>
      <c r="FC70" s="86"/>
      <c r="FD70" s="86"/>
      <c r="FE70" s="86"/>
      <c r="FF70" s="86"/>
      <c r="FG70" s="86"/>
      <c r="FH70" s="86"/>
      <c r="FI70" s="86"/>
      <c r="FJ70" s="86"/>
      <c r="FK70" s="86"/>
      <c r="FL70" s="86"/>
      <c r="FM70" s="86"/>
      <c r="FN70" s="86"/>
      <c r="FO70" s="86"/>
      <c r="FP70" s="86"/>
      <c r="FQ70" s="86"/>
      <c r="FR70" s="86"/>
      <c r="FS70" s="86"/>
      <c r="FT70" s="86"/>
      <c r="FU70" s="86"/>
    </row>
    <row r="71" spans="1:177" customFormat="1" ht="12.75">
      <c r="A71" s="242" t="s">
        <v>529</v>
      </c>
      <c r="B71" s="243" t="s">
        <v>530</v>
      </c>
      <c r="C71" s="85">
        <v>0</v>
      </c>
      <c r="D71" s="85">
        <v>0</v>
      </c>
      <c r="E71" s="85">
        <v>0</v>
      </c>
      <c r="F71" s="85">
        <v>0</v>
      </c>
      <c r="G71" s="355">
        <f>(((D71*(1+Parâmetros!B11)*(1+Parâmetros!C11)*(1+Parâmetros!D11))+(E71*(1+Parâmetros!C11)*(1+Parâmetros!D11)+(F71*(1+Parâmetros!D11))))/3)*(1+Parâmetros!E11)</f>
        <v>0</v>
      </c>
      <c r="H71" s="355">
        <f>G71*(1+Parâmetros!F11)</f>
        <v>0</v>
      </c>
      <c r="I71" s="355">
        <f>H71*(1+Parâmetros!G11)</f>
        <v>0</v>
      </c>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6"/>
      <c r="FH71" s="86"/>
      <c r="FI71" s="86"/>
      <c r="FJ71" s="86"/>
      <c r="FK71" s="86"/>
      <c r="FL71" s="86"/>
      <c r="FM71" s="86"/>
      <c r="FN71" s="86"/>
      <c r="FO71" s="86"/>
      <c r="FP71" s="86"/>
      <c r="FQ71" s="86"/>
      <c r="FR71" s="86"/>
      <c r="FS71" s="86"/>
      <c r="FT71" s="86"/>
      <c r="FU71" s="86"/>
    </row>
    <row r="72" spans="1:177" s="7" customFormat="1" ht="12.75">
      <c r="A72" s="239" t="s">
        <v>324</v>
      </c>
      <c r="B72" s="240" t="s">
        <v>325</v>
      </c>
      <c r="C72" s="241">
        <f t="shared" ref="C72:I72" si="13">C73+C74+C75+C76+C77+C78</f>
        <v>0</v>
      </c>
      <c r="D72" s="241">
        <f t="shared" si="13"/>
        <v>0</v>
      </c>
      <c r="E72" s="241">
        <f t="shared" si="13"/>
        <v>0</v>
      </c>
      <c r="F72" s="241">
        <f t="shared" si="13"/>
        <v>0</v>
      </c>
      <c r="G72" s="241">
        <f t="shared" si="13"/>
        <v>0</v>
      </c>
      <c r="H72" s="241">
        <f t="shared" si="13"/>
        <v>0</v>
      </c>
      <c r="I72" s="241">
        <f t="shared" si="13"/>
        <v>0</v>
      </c>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row>
    <row r="73" spans="1:177" customFormat="1" ht="25.5">
      <c r="A73" s="242" t="s">
        <v>326</v>
      </c>
      <c r="B73" s="243" t="s">
        <v>327</v>
      </c>
      <c r="C73" s="85">
        <v>0</v>
      </c>
      <c r="D73" s="85">
        <v>0</v>
      </c>
      <c r="E73" s="85">
        <v>0</v>
      </c>
      <c r="F73" s="85">
        <v>0</v>
      </c>
      <c r="G73" s="244">
        <f>(((D73*(1+Parâmetros!B11)*(1+Parâmetros!C11)*(1+Parâmetros!D11))+(E73*(1+Parâmetros!C11)*(1+Parâmetros!D11)+(F73*(1+Parâmetros!D11))))/3)*(1+Parâmetros!E11)</f>
        <v>0</v>
      </c>
      <c r="H73" s="244">
        <f>G73*(1+Parâmetros!F11)</f>
        <v>0</v>
      </c>
      <c r="I73" s="244">
        <f>H73*(1+Parâmetros!G11)</f>
        <v>0</v>
      </c>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86"/>
      <c r="FE73" s="86"/>
      <c r="FF73" s="86"/>
      <c r="FG73" s="86"/>
      <c r="FH73" s="86"/>
      <c r="FI73" s="86"/>
      <c r="FJ73" s="86"/>
      <c r="FK73" s="86"/>
      <c r="FL73" s="86"/>
      <c r="FM73" s="86"/>
      <c r="FN73" s="86"/>
      <c r="FO73" s="86"/>
      <c r="FP73" s="86"/>
      <c r="FQ73" s="86"/>
      <c r="FR73" s="86"/>
      <c r="FS73" s="86"/>
      <c r="FT73" s="86"/>
      <c r="FU73" s="86"/>
    </row>
    <row r="74" spans="1:177" customFormat="1" ht="12.75">
      <c r="A74" s="242" t="s">
        <v>328</v>
      </c>
      <c r="B74" s="243" t="s">
        <v>329</v>
      </c>
      <c r="C74" s="85">
        <v>0</v>
      </c>
      <c r="D74" s="85">
        <v>0</v>
      </c>
      <c r="E74" s="85">
        <v>0</v>
      </c>
      <c r="F74" s="85">
        <v>0</v>
      </c>
      <c r="G74" s="244">
        <f>(((D74*(1+Parâmetros!B11)*(1+Parâmetros!C11)*(1+Parâmetros!D11))+(E74*(1+Parâmetros!C11)*(1+Parâmetros!D11)+(F74*(1+Parâmetros!D11))))/3)*(1+Parâmetros!E11)</f>
        <v>0</v>
      </c>
      <c r="H74" s="244">
        <f>G74*(1+Parâmetros!F11)</f>
        <v>0</v>
      </c>
      <c r="I74" s="244">
        <f>H74*(1+Parâmetros!G11)</f>
        <v>0</v>
      </c>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86"/>
      <c r="FE74" s="86"/>
      <c r="FF74" s="86"/>
      <c r="FG74" s="86"/>
      <c r="FH74" s="86"/>
      <c r="FI74" s="86"/>
      <c r="FJ74" s="86"/>
      <c r="FK74" s="86"/>
      <c r="FL74" s="86"/>
      <c r="FM74" s="86"/>
      <c r="FN74" s="86"/>
      <c r="FO74" s="86"/>
      <c r="FP74" s="86"/>
      <c r="FQ74" s="86"/>
      <c r="FR74" s="86"/>
      <c r="FS74" s="86"/>
      <c r="FT74" s="86"/>
      <c r="FU74" s="86"/>
    </row>
    <row r="75" spans="1:177" customFormat="1" ht="12.75">
      <c r="A75" s="242" t="s">
        <v>531</v>
      </c>
      <c r="B75" s="243" t="s">
        <v>532</v>
      </c>
      <c r="C75" s="85">
        <v>0</v>
      </c>
      <c r="D75" s="85">
        <v>0</v>
      </c>
      <c r="E75" s="85">
        <v>0</v>
      </c>
      <c r="F75" s="85">
        <v>0</v>
      </c>
      <c r="G75" s="244">
        <f>((C75+D75+E75+F75)/4)/Parâmetros!D22*Parâmetros!E22</f>
        <v>0</v>
      </c>
      <c r="H75" s="244">
        <f>((D75+E75+F75+G75)/4)/Parâmetros!E22*Parâmetros!F22</f>
        <v>0</v>
      </c>
      <c r="I75" s="244">
        <f>((E75+F75+G75+H75)/4)/Parâmetros!F22*Parâmetros!G22</f>
        <v>0</v>
      </c>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c r="DF75" s="86"/>
      <c r="DG75" s="86"/>
      <c r="DH75" s="86"/>
      <c r="DI75" s="86"/>
      <c r="DJ75" s="86"/>
      <c r="DK75" s="86"/>
      <c r="DL75" s="86"/>
      <c r="DM75" s="86"/>
      <c r="DN75" s="86"/>
      <c r="DO75" s="86"/>
      <c r="DP75" s="86"/>
      <c r="DQ75" s="86"/>
      <c r="DR75" s="86"/>
      <c r="DS75" s="86"/>
      <c r="DT75" s="86"/>
      <c r="DU75" s="86"/>
      <c r="DV75" s="86"/>
      <c r="DW75" s="86"/>
      <c r="DX75" s="86"/>
      <c r="DY75" s="86"/>
      <c r="DZ75" s="86"/>
      <c r="EA75" s="86"/>
      <c r="EB75" s="86"/>
      <c r="EC75" s="86"/>
      <c r="ED75" s="86"/>
      <c r="EE75" s="86"/>
      <c r="EF75" s="86"/>
      <c r="EG75" s="86"/>
      <c r="EH75" s="86"/>
      <c r="EI75" s="86"/>
      <c r="EJ75" s="86"/>
      <c r="EK75" s="86"/>
      <c r="EL75" s="86"/>
      <c r="EM75" s="86"/>
      <c r="EN75" s="86"/>
      <c r="EO75" s="86"/>
      <c r="EP75" s="86"/>
      <c r="EQ75" s="86"/>
      <c r="ER75" s="86"/>
      <c r="ES75" s="86"/>
      <c r="ET75" s="86"/>
      <c r="EU75" s="86"/>
      <c r="EV75" s="86"/>
      <c r="EW75" s="86"/>
      <c r="EX75" s="86"/>
      <c r="EY75" s="86"/>
      <c r="EZ75" s="86"/>
      <c r="FA75" s="86"/>
      <c r="FB75" s="86"/>
      <c r="FC75" s="86"/>
      <c r="FD75" s="86"/>
      <c r="FE75" s="86"/>
      <c r="FF75" s="86"/>
      <c r="FG75" s="86"/>
      <c r="FH75" s="86"/>
      <c r="FI75" s="86"/>
      <c r="FJ75" s="86"/>
      <c r="FK75" s="86"/>
      <c r="FL75" s="86"/>
      <c r="FM75" s="86"/>
      <c r="FN75" s="86"/>
      <c r="FO75" s="86"/>
      <c r="FP75" s="86"/>
      <c r="FQ75" s="86"/>
      <c r="FR75" s="86"/>
      <c r="FS75" s="86"/>
      <c r="FT75" s="86"/>
      <c r="FU75" s="86"/>
    </row>
    <row r="76" spans="1:177" customFormat="1" ht="25.5">
      <c r="A76" s="242" t="s">
        <v>330</v>
      </c>
      <c r="B76" s="243" t="s">
        <v>331</v>
      </c>
      <c r="C76" s="85">
        <v>0</v>
      </c>
      <c r="D76" s="85">
        <v>0</v>
      </c>
      <c r="E76" s="85">
        <v>0</v>
      </c>
      <c r="F76" s="85">
        <v>0</v>
      </c>
      <c r="G76" s="244">
        <f>(((D76*(1+Parâmetros!B11)*(1+Parâmetros!C11)*(1+Parâmetros!D11))+(E76*(1+Parâmetros!C11)*(1+Parâmetros!D11)+(F76*(1+Parâmetros!D11))))/3)*(1+Parâmetros!E11)</f>
        <v>0</v>
      </c>
      <c r="H76" s="244">
        <f>G76*(1+Parâmetros!F11)</f>
        <v>0</v>
      </c>
      <c r="I76" s="244">
        <f>H76*(1+Parâmetros!G11)</f>
        <v>0</v>
      </c>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c r="EV76" s="86"/>
      <c r="EW76" s="86"/>
      <c r="EX76" s="86"/>
      <c r="EY76" s="86"/>
      <c r="EZ76" s="86"/>
      <c r="FA76" s="86"/>
      <c r="FB76" s="86"/>
      <c r="FC76" s="86"/>
      <c r="FD76" s="86"/>
      <c r="FE76" s="86"/>
      <c r="FF76" s="86"/>
      <c r="FG76" s="86"/>
      <c r="FH76" s="86"/>
      <c r="FI76" s="86"/>
      <c r="FJ76" s="86"/>
      <c r="FK76" s="86"/>
      <c r="FL76" s="86"/>
      <c r="FM76" s="86"/>
      <c r="FN76" s="86"/>
      <c r="FO76" s="86"/>
      <c r="FP76" s="86"/>
      <c r="FQ76" s="86"/>
      <c r="FR76" s="86"/>
      <c r="FS76" s="86"/>
      <c r="FT76" s="86"/>
      <c r="FU76" s="86"/>
    </row>
    <row r="77" spans="1:177" customFormat="1" ht="12.75">
      <c r="A77" s="242" t="s">
        <v>533</v>
      </c>
      <c r="B77" s="243" t="s">
        <v>534</v>
      </c>
      <c r="C77" s="85">
        <v>0</v>
      </c>
      <c r="D77" s="85">
        <v>0</v>
      </c>
      <c r="E77" s="85">
        <v>0</v>
      </c>
      <c r="F77" s="85">
        <v>0</v>
      </c>
      <c r="G77" s="244">
        <f>((C77+D77+E77+F77)/4)*(1+Parâmetros!E11)</f>
        <v>0</v>
      </c>
      <c r="H77" s="244">
        <f>((D77+E77+F77+G77)/4)*(1+Parâmetros!F11)</f>
        <v>0</v>
      </c>
      <c r="I77" s="244">
        <f>((E77+F77+G77+H77)/4)*(1+Parâmetros!G11)</f>
        <v>0</v>
      </c>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row>
    <row r="78" spans="1:177" customFormat="1" ht="12.75">
      <c r="A78" s="242" t="s">
        <v>332</v>
      </c>
      <c r="B78" s="243" t="s">
        <v>535</v>
      </c>
      <c r="C78" s="85">
        <v>0</v>
      </c>
      <c r="D78" s="85">
        <v>0</v>
      </c>
      <c r="E78" s="85">
        <v>0</v>
      </c>
      <c r="F78" s="85">
        <v>0</v>
      </c>
      <c r="G78" s="244">
        <f>(((D78*(1+Parâmetros!B11)*(1+Parâmetros!C11)*(1+Parâmetros!D11))+(E78*(1+Parâmetros!C11)*(1+Parâmetros!D11)+(F78*(1+Parâmetros!D11))))/3)*(1+Parâmetros!E11)</f>
        <v>0</v>
      </c>
      <c r="H78" s="244">
        <f>G78*(1+Parâmetros!F11)</f>
        <v>0</v>
      </c>
      <c r="I78" s="244">
        <f>H78*(1+Parâmetros!G11)</f>
        <v>0</v>
      </c>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row>
    <row r="79" spans="1:177" s="10" customFormat="1" ht="18">
      <c r="A79" s="239" t="s">
        <v>333</v>
      </c>
      <c r="B79" s="240" t="s">
        <v>334</v>
      </c>
      <c r="C79" s="241">
        <f t="shared" ref="C79:I79" si="14">C80+C81+C86+C87+C95</f>
        <v>0</v>
      </c>
      <c r="D79" s="241">
        <f t="shared" si="14"/>
        <v>0</v>
      </c>
      <c r="E79" s="241">
        <f t="shared" si="14"/>
        <v>0</v>
      </c>
      <c r="F79" s="241">
        <f t="shared" si="14"/>
        <v>0</v>
      </c>
      <c r="G79" s="241">
        <f t="shared" si="14"/>
        <v>0</v>
      </c>
      <c r="H79" s="241">
        <f t="shared" si="14"/>
        <v>0</v>
      </c>
      <c r="I79" s="241">
        <f t="shared" si="14"/>
        <v>0</v>
      </c>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c r="EA79" s="102"/>
      <c r="EB79" s="102"/>
      <c r="EC79" s="102"/>
      <c r="ED79" s="102"/>
      <c r="EE79" s="102"/>
      <c r="EF79" s="102"/>
      <c r="EG79" s="102"/>
      <c r="EH79" s="102"/>
      <c r="EI79" s="102"/>
      <c r="EJ79" s="102"/>
      <c r="EK79" s="102"/>
      <c r="EL79" s="102"/>
      <c r="EM79" s="102"/>
      <c r="EN79" s="102"/>
      <c r="EO79" s="102"/>
      <c r="EP79" s="102"/>
      <c r="EQ79" s="102"/>
      <c r="ER79" s="102"/>
      <c r="ES79" s="102"/>
      <c r="ET79" s="102"/>
      <c r="EU79" s="102"/>
      <c r="EV79" s="102"/>
      <c r="EW79" s="102"/>
      <c r="EX79" s="102"/>
      <c r="EY79" s="102"/>
      <c r="EZ79" s="102"/>
      <c r="FA79" s="102"/>
      <c r="FB79" s="102"/>
      <c r="FC79" s="102"/>
      <c r="FD79" s="102"/>
      <c r="FE79" s="102"/>
      <c r="FF79" s="102"/>
      <c r="FG79" s="102"/>
      <c r="FH79" s="102"/>
      <c r="FI79" s="102"/>
      <c r="FJ79" s="102"/>
      <c r="FK79" s="102"/>
      <c r="FL79" s="102"/>
      <c r="FM79" s="102"/>
      <c r="FN79" s="102"/>
      <c r="FO79" s="102"/>
      <c r="FP79" s="102"/>
      <c r="FQ79" s="102"/>
      <c r="FR79" s="102"/>
      <c r="FS79" s="102"/>
      <c r="FT79" s="102"/>
      <c r="FU79" s="102"/>
    </row>
    <row r="80" spans="1:177" s="86" customFormat="1" ht="12.75">
      <c r="A80" s="242" t="s">
        <v>335</v>
      </c>
      <c r="B80" s="243" t="s">
        <v>336</v>
      </c>
      <c r="C80" s="85">
        <v>0</v>
      </c>
      <c r="D80" s="85">
        <v>0</v>
      </c>
      <c r="E80" s="85">
        <v>0</v>
      </c>
      <c r="F80" s="85">
        <v>0</v>
      </c>
      <c r="G80" s="244">
        <f>Dívida!E20</f>
        <v>0</v>
      </c>
      <c r="H80" s="244">
        <f>Dívida!F20</f>
        <v>0</v>
      </c>
      <c r="I80" s="244">
        <f>Dívida!G20</f>
        <v>0</v>
      </c>
    </row>
    <row r="81" spans="1:177" s="7" customFormat="1" ht="12.75">
      <c r="A81" s="239" t="s">
        <v>337</v>
      </c>
      <c r="B81" s="240" t="s">
        <v>338</v>
      </c>
      <c r="C81" s="241">
        <f t="shared" ref="C81:I81" si="15">C82+C83+C84+C85</f>
        <v>0</v>
      </c>
      <c r="D81" s="241">
        <f t="shared" si="15"/>
        <v>0</v>
      </c>
      <c r="E81" s="241">
        <f t="shared" si="15"/>
        <v>0</v>
      </c>
      <c r="F81" s="241">
        <f t="shared" si="15"/>
        <v>0</v>
      </c>
      <c r="G81" s="241">
        <f t="shared" si="15"/>
        <v>0</v>
      </c>
      <c r="H81" s="241">
        <f t="shared" si="15"/>
        <v>0</v>
      </c>
      <c r="I81" s="241">
        <f t="shared" si="15"/>
        <v>0</v>
      </c>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row>
    <row r="82" spans="1:177" s="7" customFormat="1" ht="12.75">
      <c r="A82" s="242" t="s">
        <v>536</v>
      </c>
      <c r="B82" s="243" t="s">
        <v>537</v>
      </c>
      <c r="C82" s="85">
        <v>0</v>
      </c>
      <c r="D82" s="85">
        <v>0</v>
      </c>
      <c r="E82" s="85">
        <v>0</v>
      </c>
      <c r="F82" s="85">
        <v>0</v>
      </c>
      <c r="G82" s="244">
        <f>((C82+D82+E82+F82)/4)*(1+Parâmetros!E11)</f>
        <v>0</v>
      </c>
      <c r="H82" s="244">
        <f>((D82+E82+F82+G82)/4)*(1+Parâmetros!F11)</f>
        <v>0</v>
      </c>
      <c r="I82" s="244">
        <f>((E82+F82+G82+H82)/4)*(1+Parâmetros!G11)</f>
        <v>0</v>
      </c>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row>
    <row r="83" spans="1:177" s="7" customFormat="1" ht="12.75">
      <c r="A83" s="242" t="s">
        <v>538</v>
      </c>
      <c r="B83" s="243" t="s">
        <v>539</v>
      </c>
      <c r="C83" s="356">
        <v>0</v>
      </c>
      <c r="D83" s="356">
        <v>0</v>
      </c>
      <c r="E83" s="356">
        <v>0</v>
      </c>
      <c r="F83" s="356">
        <v>0</v>
      </c>
      <c r="G83" s="244">
        <f>((C83+D83+E83+F83)/4)*(1+Parâmetros!E11)</f>
        <v>0</v>
      </c>
      <c r="H83" s="244">
        <f>((D83+E83+F83+G83)/4)*(1+Parâmetros!F11)</f>
        <v>0</v>
      </c>
      <c r="I83" s="244">
        <f>((E83+F83+G83+H83)/4)*(1+Parâmetros!G11)</f>
        <v>0</v>
      </c>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row>
    <row r="84" spans="1:177" s="86" customFormat="1" ht="12.75">
      <c r="A84" s="242" t="s">
        <v>339</v>
      </c>
      <c r="B84" s="243" t="s">
        <v>340</v>
      </c>
      <c r="C84" s="85">
        <v>0</v>
      </c>
      <c r="D84" s="85">
        <v>0</v>
      </c>
      <c r="E84" s="85">
        <v>0</v>
      </c>
      <c r="F84" s="85">
        <v>0</v>
      </c>
      <c r="G84" s="244">
        <f>(((D84*(1+Parâmetros!B11)*(1+Parâmetros!C11)*(1+Parâmetros!D11))+(E84*(1+Parâmetros!C11)*(1+Parâmetros!D11)+(F84*(1+Parâmetros!D11))))/3)*(1+Parâmetros!E11)</f>
        <v>0</v>
      </c>
      <c r="H84" s="244">
        <f>G84*(1+Parâmetros!F11)</f>
        <v>0</v>
      </c>
      <c r="I84" s="244">
        <f>H84*(1+Parâmetros!G11)</f>
        <v>0</v>
      </c>
    </row>
    <row r="85" spans="1:177" s="86" customFormat="1" ht="12.75">
      <c r="A85" s="242" t="s">
        <v>341</v>
      </c>
      <c r="B85" s="243" t="s">
        <v>342</v>
      </c>
      <c r="C85" s="85">
        <v>0</v>
      </c>
      <c r="D85" s="85">
        <v>0</v>
      </c>
      <c r="E85" s="85">
        <v>0</v>
      </c>
      <c r="F85" s="85">
        <v>0</v>
      </c>
      <c r="G85" s="244">
        <f>(((D85*(1+Parâmetros!B11)*(1+Parâmetros!C11)*(1+Parâmetros!D11))+(E85*(1+Parâmetros!C11)*(1+Parâmetros!D11)+(F85*(1+Parâmetros!D11))))/3)*(1+Parâmetros!E11)</f>
        <v>0</v>
      </c>
      <c r="H85" s="244">
        <f>G85*(1+Parâmetros!F11)</f>
        <v>0</v>
      </c>
      <c r="I85" s="244">
        <f>H85*(1+Parâmetros!G11)</f>
        <v>0</v>
      </c>
    </row>
    <row r="86" spans="1:177" s="86" customFormat="1" ht="12.75">
      <c r="A86" s="242" t="s">
        <v>343</v>
      </c>
      <c r="B86" s="243" t="s">
        <v>344</v>
      </c>
      <c r="C86" s="85">
        <v>0</v>
      </c>
      <c r="D86" s="85">
        <v>0</v>
      </c>
      <c r="E86" s="85">
        <v>0</v>
      </c>
      <c r="F86" s="85">
        <v>0</v>
      </c>
      <c r="G86" s="244">
        <f>(((D86*(1+Parâmetros!B11)*(1+Parâmetros!C11)*(1+Parâmetros!D11))+(E86*(1+Parâmetros!C11)*(1+Parâmetros!D11)+(F86*(1+Parâmetros!D11))))/3)*(1+Parâmetros!E11)</f>
        <v>0</v>
      </c>
      <c r="H86" s="244">
        <f>G86*(1+Parâmetros!F11)</f>
        <v>0</v>
      </c>
      <c r="I86" s="244">
        <f>H86*(1+Parâmetros!G11)</f>
        <v>0</v>
      </c>
    </row>
    <row r="87" spans="1:177" s="7" customFormat="1" ht="12.75">
      <c r="A87" s="239" t="s">
        <v>345</v>
      </c>
      <c r="B87" s="240" t="s">
        <v>346</v>
      </c>
      <c r="C87" s="241">
        <f t="shared" ref="C87:I87" si="16">C88+C89+C90+C91+C92+C93+C94</f>
        <v>0</v>
      </c>
      <c r="D87" s="241">
        <f t="shared" si="16"/>
        <v>0</v>
      </c>
      <c r="E87" s="241">
        <f t="shared" si="16"/>
        <v>0</v>
      </c>
      <c r="F87" s="241">
        <f t="shared" si="16"/>
        <v>0</v>
      </c>
      <c r="G87" s="241">
        <f t="shared" si="16"/>
        <v>0</v>
      </c>
      <c r="H87" s="241">
        <f t="shared" si="16"/>
        <v>0</v>
      </c>
      <c r="I87" s="241">
        <f t="shared" si="16"/>
        <v>0</v>
      </c>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row>
    <row r="88" spans="1:177" customFormat="1" ht="12.75">
      <c r="A88" s="242" t="s">
        <v>347</v>
      </c>
      <c r="B88" s="243" t="s">
        <v>267</v>
      </c>
      <c r="C88" s="85">
        <v>0</v>
      </c>
      <c r="D88" s="85">
        <v>0</v>
      </c>
      <c r="E88" s="85">
        <v>0</v>
      </c>
      <c r="F88" s="85">
        <v>0</v>
      </c>
      <c r="G88" s="244">
        <f>(((D88*(1+Parâmetros!B11)*(1+Parâmetros!C11)*(1+Parâmetros!D11))+(E88*(1+Parâmetros!C11)*(1+Parâmetros!D11)+(F88*(1+Parâmetros!D11))))/3)*(1+Parâmetros!E11)*(1+Parâmetros!E12)</f>
        <v>0</v>
      </c>
      <c r="H88" s="244">
        <f>G88*(1+Parâmetros!F11)*(1+Parâmetros!F12)</f>
        <v>0</v>
      </c>
      <c r="I88" s="244">
        <f>H88*(1+Parâmetros!G11)*(1+Parâmetros!G12)</f>
        <v>0</v>
      </c>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c r="DF88" s="86"/>
      <c r="DG88" s="86"/>
      <c r="DH88" s="86"/>
      <c r="DI88" s="86"/>
      <c r="DJ88" s="86"/>
      <c r="DK88" s="86"/>
      <c r="DL88" s="86"/>
      <c r="DM88" s="86"/>
      <c r="DN88" s="86"/>
      <c r="DO88" s="86"/>
      <c r="DP88" s="86"/>
      <c r="DQ88" s="86"/>
      <c r="DR88" s="86"/>
      <c r="DS88" s="86"/>
      <c r="DT88" s="86"/>
      <c r="DU88" s="86"/>
      <c r="DV88" s="86"/>
      <c r="DW88" s="86"/>
      <c r="DX88" s="86"/>
      <c r="DY88" s="86"/>
      <c r="DZ88" s="86"/>
      <c r="EA88" s="86"/>
      <c r="EB88" s="86"/>
      <c r="EC88" s="86"/>
      <c r="ED88" s="86"/>
      <c r="EE88" s="86"/>
      <c r="EF88" s="86"/>
      <c r="EG88" s="86"/>
      <c r="EH88" s="86"/>
      <c r="EI88" s="86"/>
      <c r="EJ88" s="86"/>
      <c r="EK88" s="86"/>
      <c r="EL88" s="86"/>
      <c r="EM88" s="86"/>
      <c r="EN88" s="86"/>
      <c r="EO88" s="86"/>
      <c r="EP88" s="86"/>
      <c r="EQ88" s="86"/>
      <c r="ER88" s="86"/>
      <c r="ES88" s="86"/>
      <c r="ET88" s="86"/>
      <c r="EU88" s="86"/>
      <c r="EV88" s="86"/>
      <c r="EW88" s="86"/>
      <c r="EX88" s="86"/>
      <c r="EY88" s="86"/>
      <c r="EZ88" s="86"/>
      <c r="FA88" s="86"/>
      <c r="FB88" s="86"/>
      <c r="FC88" s="86"/>
      <c r="FD88" s="86"/>
      <c r="FE88" s="86"/>
      <c r="FF88" s="86"/>
      <c r="FG88" s="86"/>
      <c r="FH88" s="86"/>
      <c r="FI88" s="86"/>
      <c r="FJ88" s="86"/>
      <c r="FK88" s="86"/>
      <c r="FL88" s="86"/>
      <c r="FM88" s="86"/>
      <c r="FN88" s="86"/>
      <c r="FO88" s="86"/>
      <c r="FP88" s="86"/>
      <c r="FQ88" s="86"/>
      <c r="FR88" s="86"/>
      <c r="FS88" s="86"/>
      <c r="FT88" s="86"/>
      <c r="FU88" s="86"/>
    </row>
    <row r="89" spans="1:177" customFormat="1" ht="12.75">
      <c r="A89" s="242" t="s">
        <v>348</v>
      </c>
      <c r="B89" s="243" t="s">
        <v>289</v>
      </c>
      <c r="C89" s="85">
        <v>0</v>
      </c>
      <c r="D89" s="85">
        <v>0</v>
      </c>
      <c r="E89" s="85">
        <v>0</v>
      </c>
      <c r="F89" s="85">
        <v>0</v>
      </c>
      <c r="G89" s="244">
        <f>(((D89*(1+Parâmetros!B11)*(1+Parâmetros!C11)*(1+Parâmetros!D11))+(E89*(1+Parâmetros!C11)*(1+Parâmetros!D11)+(F89*(1+Parâmetros!D11))))/3)*(1+Parâmetros!E11)*(1+Parâmetros!E12)</f>
        <v>0</v>
      </c>
      <c r="H89" s="244">
        <f>G89*(1+Parâmetros!F11)*(1+Parâmetros!F12)</f>
        <v>0</v>
      </c>
      <c r="I89" s="244">
        <f>H89*(1+Parâmetros!G11)*(1+Parâmetros!G12)</f>
        <v>0</v>
      </c>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c r="DF89" s="86"/>
      <c r="DG89" s="86"/>
      <c r="DH89" s="86"/>
      <c r="DI89" s="86"/>
      <c r="DJ89" s="86"/>
      <c r="DK89" s="86"/>
      <c r="DL89" s="86"/>
      <c r="DM89" s="86"/>
      <c r="DN89" s="86"/>
      <c r="DO89" s="86"/>
      <c r="DP89" s="86"/>
      <c r="DQ89" s="86"/>
      <c r="DR89" s="86"/>
      <c r="DS89" s="86"/>
      <c r="DT89" s="86"/>
      <c r="DU89" s="86"/>
      <c r="DV89" s="86"/>
      <c r="DW89" s="86"/>
      <c r="DX89" s="86"/>
      <c r="DY89" s="86"/>
      <c r="DZ89" s="86"/>
      <c r="EA89" s="86"/>
      <c r="EB89" s="86"/>
      <c r="EC89" s="86"/>
      <c r="ED89" s="86"/>
      <c r="EE89" s="86"/>
      <c r="EF89" s="86"/>
      <c r="EG89" s="86"/>
      <c r="EH89" s="86"/>
      <c r="EI89" s="86"/>
      <c r="EJ89" s="86"/>
      <c r="EK89" s="86"/>
      <c r="EL89" s="86"/>
      <c r="EM89" s="86"/>
      <c r="EN89" s="86"/>
      <c r="EO89" s="86"/>
      <c r="EP89" s="86"/>
      <c r="EQ89" s="86"/>
      <c r="ER89" s="86"/>
      <c r="ES89" s="86"/>
      <c r="ET89" s="86"/>
      <c r="EU89" s="86"/>
      <c r="EV89" s="86"/>
      <c r="EW89" s="86"/>
      <c r="EX89" s="86"/>
      <c r="EY89" s="86"/>
      <c r="EZ89" s="86"/>
      <c r="FA89" s="86"/>
      <c r="FB89" s="86"/>
      <c r="FC89" s="86"/>
      <c r="FD89" s="86"/>
      <c r="FE89" s="86"/>
      <c r="FF89" s="86"/>
      <c r="FG89" s="86"/>
      <c r="FH89" s="86"/>
      <c r="FI89" s="86"/>
      <c r="FJ89" s="86"/>
      <c r="FK89" s="86"/>
      <c r="FL89" s="86"/>
      <c r="FM89" s="86"/>
      <c r="FN89" s="86"/>
      <c r="FO89" s="86"/>
      <c r="FP89" s="86"/>
      <c r="FQ89" s="86"/>
      <c r="FR89" s="86"/>
      <c r="FS89" s="86"/>
      <c r="FT89" s="86"/>
      <c r="FU89" s="86"/>
    </row>
    <row r="90" spans="1:177" customFormat="1" ht="12.75">
      <c r="A90" s="242" t="s">
        <v>349</v>
      </c>
      <c r="B90" s="243" t="s">
        <v>310</v>
      </c>
      <c r="C90" s="85">
        <v>0</v>
      </c>
      <c r="D90" s="85">
        <v>0</v>
      </c>
      <c r="E90" s="85">
        <v>0</v>
      </c>
      <c r="F90" s="85">
        <v>0</v>
      </c>
      <c r="G90" s="244">
        <f>(((D90*(1+Parâmetros!B11)*(1+Parâmetros!C11)*(1+Parâmetros!D11))+(E90*(1+Parâmetros!C11)*(1+Parâmetros!D11)+(F90*(1+Parâmetros!D11))))/3)*(1+Parâmetros!E11)*(1+Parâmetros!E12)</f>
        <v>0</v>
      </c>
      <c r="H90" s="244">
        <f>G90*(1+Parâmetros!F11)*(1+Parâmetros!F12)</f>
        <v>0</v>
      </c>
      <c r="I90" s="244">
        <f>H90*(1+Parâmetros!G11)*(1+Parâmetros!G12)</f>
        <v>0</v>
      </c>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c r="DL90" s="86"/>
      <c r="DM90" s="86"/>
      <c r="DN90" s="86"/>
      <c r="DO90" s="86"/>
      <c r="DP90" s="86"/>
      <c r="DQ90" s="86"/>
      <c r="DR90" s="86"/>
      <c r="DS90" s="86"/>
      <c r="DT90" s="86"/>
      <c r="DU90" s="86"/>
      <c r="DV90" s="86"/>
      <c r="DW90" s="86"/>
      <c r="DX90" s="86"/>
      <c r="DY90" s="86"/>
      <c r="DZ90" s="86"/>
      <c r="EA90" s="86"/>
      <c r="EB90" s="86"/>
      <c r="EC90" s="86"/>
      <c r="ED90" s="86"/>
      <c r="EE90" s="86"/>
      <c r="EF90" s="86"/>
      <c r="EG90" s="86"/>
      <c r="EH90" s="86"/>
      <c r="EI90" s="86"/>
      <c r="EJ90" s="86"/>
      <c r="EK90" s="86"/>
      <c r="EL90" s="86"/>
      <c r="EM90" s="86"/>
      <c r="EN90" s="86"/>
      <c r="EO90" s="86"/>
      <c r="EP90" s="86"/>
      <c r="EQ90" s="86"/>
      <c r="ER90" s="86"/>
      <c r="ES90" s="86"/>
      <c r="ET90" s="86"/>
      <c r="EU90" s="86"/>
      <c r="EV90" s="86"/>
      <c r="EW90" s="86"/>
      <c r="EX90" s="86"/>
      <c r="EY90" s="86"/>
      <c r="EZ90" s="86"/>
      <c r="FA90" s="86"/>
      <c r="FB90" s="86"/>
      <c r="FC90" s="86"/>
      <c r="FD90" s="86"/>
      <c r="FE90" s="86"/>
      <c r="FF90" s="86"/>
      <c r="FG90" s="86"/>
      <c r="FH90" s="86"/>
      <c r="FI90" s="86"/>
      <c r="FJ90" s="86"/>
      <c r="FK90" s="86"/>
      <c r="FL90" s="86"/>
      <c r="FM90" s="86"/>
      <c r="FN90" s="86"/>
      <c r="FO90" s="86"/>
      <c r="FP90" s="86"/>
      <c r="FQ90" s="86"/>
      <c r="FR90" s="86"/>
      <c r="FS90" s="86"/>
      <c r="FT90" s="86"/>
      <c r="FU90" s="86"/>
    </row>
    <row r="91" spans="1:177" customFormat="1" ht="12.75">
      <c r="A91" s="242" t="s">
        <v>350</v>
      </c>
      <c r="B91" s="243" t="s">
        <v>312</v>
      </c>
      <c r="C91" s="85">
        <v>0</v>
      </c>
      <c r="D91" s="85">
        <v>0</v>
      </c>
      <c r="E91" s="85">
        <v>0</v>
      </c>
      <c r="F91" s="85">
        <v>0</v>
      </c>
      <c r="G91" s="244">
        <f>(((D91*(1+Parâmetros!B11)*(1+Parâmetros!C11)*(1+Parâmetros!D11))+(E91*(1+Parâmetros!C11)*(1+Parâmetros!D11)+(F91*(1+Parâmetros!D11))))/3)*(1+Parâmetros!E11)*(1+Parâmetros!E12)</f>
        <v>0</v>
      </c>
      <c r="H91" s="244">
        <f>G91*(1+Parâmetros!F11)*(1+Parâmetros!F12)</f>
        <v>0</v>
      </c>
      <c r="I91" s="244">
        <f>H91*(1+Parâmetros!G11)*(1+Parâmetros!G12)</f>
        <v>0</v>
      </c>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c r="DF91" s="86"/>
      <c r="DG91" s="86"/>
      <c r="DH91" s="86"/>
      <c r="DI91" s="86"/>
      <c r="DJ91" s="86"/>
      <c r="DK91" s="86"/>
      <c r="DL91" s="86"/>
      <c r="DM91" s="86"/>
      <c r="DN91" s="86"/>
      <c r="DO91" s="86"/>
      <c r="DP91" s="86"/>
      <c r="DQ91" s="86"/>
      <c r="DR91" s="86"/>
      <c r="DS91" s="86"/>
      <c r="DT91" s="86"/>
      <c r="DU91" s="86"/>
      <c r="DV91" s="86"/>
      <c r="DW91" s="86"/>
      <c r="DX91" s="86"/>
      <c r="DY91" s="86"/>
      <c r="DZ91" s="86"/>
      <c r="EA91" s="86"/>
      <c r="EB91" s="86"/>
      <c r="EC91" s="86"/>
      <c r="ED91" s="86"/>
      <c r="EE91" s="86"/>
      <c r="EF91" s="86"/>
      <c r="EG91" s="86"/>
      <c r="EH91" s="86"/>
      <c r="EI91" s="86"/>
      <c r="EJ91" s="86"/>
      <c r="EK91" s="86"/>
      <c r="EL91" s="86"/>
      <c r="EM91" s="86"/>
      <c r="EN91" s="86"/>
      <c r="EO91" s="86"/>
      <c r="EP91" s="86"/>
      <c r="EQ91" s="86"/>
      <c r="ER91" s="86"/>
      <c r="ES91" s="86"/>
      <c r="ET91" s="86"/>
      <c r="EU91" s="86"/>
      <c r="EV91" s="86"/>
      <c r="EW91" s="86"/>
      <c r="EX91" s="86"/>
      <c r="EY91" s="86"/>
      <c r="EZ91" s="86"/>
      <c r="FA91" s="86"/>
      <c r="FB91" s="86"/>
      <c r="FC91" s="86"/>
      <c r="FD91" s="86"/>
      <c r="FE91" s="86"/>
      <c r="FF91" s="86"/>
      <c r="FG91" s="86"/>
      <c r="FH91" s="86"/>
      <c r="FI91" s="86"/>
      <c r="FJ91" s="86"/>
      <c r="FK91" s="86"/>
      <c r="FL91" s="86"/>
      <c r="FM91" s="86"/>
      <c r="FN91" s="86"/>
      <c r="FO91" s="86"/>
      <c r="FP91" s="86"/>
      <c r="FQ91" s="86"/>
      <c r="FR91" s="86"/>
      <c r="FS91" s="86"/>
      <c r="FT91" s="86"/>
      <c r="FU91" s="86"/>
    </row>
    <row r="92" spans="1:177" customFormat="1" ht="12.75">
      <c r="A92" s="242" t="s">
        <v>351</v>
      </c>
      <c r="B92" s="243" t="s">
        <v>313</v>
      </c>
      <c r="C92" s="85">
        <v>0</v>
      </c>
      <c r="D92" s="85">
        <v>0</v>
      </c>
      <c r="E92" s="85">
        <v>0</v>
      </c>
      <c r="F92" s="85">
        <v>0</v>
      </c>
      <c r="G92" s="244">
        <f>(((D92*(1+Parâmetros!B11)*(1+Parâmetros!C11)*(1+Parâmetros!D11))+(E92*(1+Parâmetros!C11)*(1+Parâmetros!D11)+(F92*(1+Parâmetros!D11))))/3)*(1+Parâmetros!E11)*(1+Parâmetros!E12)</f>
        <v>0</v>
      </c>
      <c r="H92" s="244">
        <f>G92:G93*(1+Parâmetros!F11)*(1+Parâmetros!F12)</f>
        <v>0</v>
      </c>
      <c r="I92" s="244">
        <f>H92:H93*(1+Parâmetros!G11)*(1+Parâmetros!G12)</f>
        <v>0</v>
      </c>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row>
    <row r="93" spans="1:177" customFormat="1" ht="12.75">
      <c r="A93" s="242" t="s">
        <v>352</v>
      </c>
      <c r="B93" s="243" t="s">
        <v>315</v>
      </c>
      <c r="C93" s="85">
        <v>0</v>
      </c>
      <c r="D93" s="85">
        <v>0</v>
      </c>
      <c r="E93" s="85">
        <v>0</v>
      </c>
      <c r="F93" s="85">
        <v>0</v>
      </c>
      <c r="G93" s="244">
        <f>(((D93*(1+Parâmetros!B11)*(1+Parâmetros!C11)*(1+Parâmetros!D11))+(E93*(1+Parâmetros!C11)*(1+Parâmetros!D11)+(F93*(1+Parâmetros!D11))))/3)*(1+Parâmetros!E11)*(1+Parâmetros!E12)</f>
        <v>0</v>
      </c>
      <c r="H93" s="244">
        <f>G93*(1+Parâmetros!F11)*(1+Parâmetros!F12)</f>
        <v>0</v>
      </c>
      <c r="I93" s="244">
        <f>H93*(1+Parâmetros!G11)*(1+Parâmetros!G12)</f>
        <v>0</v>
      </c>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c r="DF93" s="86"/>
      <c r="DG93" s="86"/>
      <c r="DH93" s="86"/>
      <c r="DI93" s="86"/>
      <c r="DJ93" s="86"/>
      <c r="DK93" s="86"/>
      <c r="DL93" s="86"/>
      <c r="DM93" s="86"/>
      <c r="DN93" s="86"/>
      <c r="DO93" s="86"/>
      <c r="DP93" s="86"/>
      <c r="DQ93" s="86"/>
      <c r="DR93" s="86"/>
      <c r="DS93" s="86"/>
      <c r="DT93" s="86"/>
      <c r="DU93" s="86"/>
      <c r="DV93" s="86"/>
      <c r="DW93" s="86"/>
      <c r="DX93" s="86"/>
      <c r="DY93" s="86"/>
      <c r="DZ93" s="86"/>
      <c r="EA93" s="86"/>
      <c r="EB93" s="86"/>
      <c r="EC93" s="86"/>
      <c r="ED93" s="86"/>
      <c r="EE93" s="86"/>
      <c r="EF93" s="86"/>
      <c r="EG93" s="86"/>
      <c r="EH93" s="86"/>
      <c r="EI93" s="86"/>
      <c r="EJ93" s="86"/>
      <c r="EK93" s="86"/>
      <c r="EL93" s="86"/>
      <c r="EM93" s="86"/>
      <c r="EN93" s="86"/>
      <c r="EO93" s="86"/>
      <c r="EP93" s="86"/>
      <c r="EQ93" s="86"/>
      <c r="ER93" s="86"/>
      <c r="ES93" s="86"/>
      <c r="ET93" s="86"/>
      <c r="EU93" s="86"/>
      <c r="EV93" s="86"/>
      <c r="EW93" s="86"/>
      <c r="EX93" s="86"/>
      <c r="EY93" s="86"/>
      <c r="EZ93" s="86"/>
      <c r="FA93" s="86"/>
      <c r="FB93" s="86"/>
      <c r="FC93" s="86"/>
      <c r="FD93" s="86"/>
      <c r="FE93" s="86"/>
      <c r="FF93" s="86"/>
      <c r="FG93" s="86"/>
      <c r="FH93" s="86"/>
      <c r="FI93" s="86"/>
      <c r="FJ93" s="86"/>
      <c r="FK93" s="86"/>
      <c r="FL93" s="86"/>
      <c r="FM93" s="86"/>
      <c r="FN93" s="86"/>
      <c r="FO93" s="86"/>
      <c r="FP93" s="86"/>
      <c r="FQ93" s="86"/>
      <c r="FR93" s="86"/>
      <c r="FS93" s="86"/>
      <c r="FT93" s="86"/>
      <c r="FU93" s="86"/>
    </row>
    <row r="94" spans="1:177" customFormat="1" ht="12.75">
      <c r="A94" s="242" t="s">
        <v>353</v>
      </c>
      <c r="B94" s="243" t="s">
        <v>317</v>
      </c>
      <c r="C94" s="85">
        <v>0</v>
      </c>
      <c r="D94" s="85">
        <v>0</v>
      </c>
      <c r="E94" s="85">
        <v>0</v>
      </c>
      <c r="F94" s="85">
        <v>0</v>
      </c>
      <c r="G94" s="244">
        <f>(((D94*(1+Parâmetros!B11)*(1+Parâmetros!C11)*(1+Parâmetros!D11))+(E94*(1+Parâmetros!C11)*(1+Parâmetros!D11)+(F94*(1+Parâmetros!D11))))/3)*(1+Parâmetros!E11)*(1+Parâmetros!E12)</f>
        <v>0</v>
      </c>
      <c r="H94" s="244">
        <f>G94*(1+Parâmetros!F11)*(1+Parâmetros!F12)</f>
        <v>0</v>
      </c>
      <c r="I94" s="244">
        <f>H94*(1+Parâmetros!G11)*(1+Parâmetros!G12)</f>
        <v>0</v>
      </c>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c r="DF94" s="86"/>
      <c r="DG94" s="86"/>
      <c r="DH94" s="86"/>
      <c r="DI94" s="86"/>
      <c r="DJ94" s="86"/>
      <c r="DK94" s="86"/>
      <c r="DL94" s="86"/>
      <c r="DM94" s="86"/>
      <c r="DN94" s="86"/>
      <c r="DO94" s="86"/>
      <c r="DP94" s="86"/>
      <c r="DQ94" s="86"/>
      <c r="DR94" s="86"/>
      <c r="DS94" s="86"/>
      <c r="DT94" s="86"/>
      <c r="DU94" s="86"/>
      <c r="DV94" s="86"/>
      <c r="DW94" s="86"/>
      <c r="DX94" s="86"/>
      <c r="DY94" s="86"/>
      <c r="DZ94" s="86"/>
      <c r="EA94" s="86"/>
      <c r="EB94" s="86"/>
      <c r="EC94" s="86"/>
      <c r="ED94" s="86"/>
      <c r="EE94" s="86"/>
      <c r="EF94" s="86"/>
      <c r="EG94" s="86"/>
      <c r="EH94" s="86"/>
      <c r="EI94" s="86"/>
      <c r="EJ94" s="86"/>
      <c r="EK94" s="86"/>
      <c r="EL94" s="86"/>
      <c r="EM94" s="86"/>
      <c r="EN94" s="86"/>
      <c r="EO94" s="86"/>
      <c r="EP94" s="86"/>
      <c r="EQ94" s="86"/>
      <c r="ER94" s="86"/>
      <c r="ES94" s="86"/>
      <c r="ET94" s="86"/>
      <c r="EU94" s="86"/>
      <c r="EV94" s="86"/>
      <c r="EW94" s="86"/>
      <c r="EX94" s="86"/>
      <c r="EY94" s="86"/>
      <c r="EZ94" s="86"/>
      <c r="FA94" s="86"/>
      <c r="FB94" s="86"/>
      <c r="FC94" s="86"/>
      <c r="FD94" s="86"/>
      <c r="FE94" s="86"/>
      <c r="FF94" s="86"/>
      <c r="FG94" s="86"/>
      <c r="FH94" s="86"/>
      <c r="FI94" s="86"/>
      <c r="FJ94" s="86"/>
      <c r="FK94" s="86"/>
      <c r="FL94" s="86"/>
      <c r="FM94" s="86"/>
      <c r="FN94" s="86"/>
      <c r="FO94" s="86"/>
      <c r="FP94" s="86"/>
      <c r="FQ94" s="86"/>
      <c r="FR94" s="86"/>
      <c r="FS94" s="86"/>
      <c r="FT94" s="86"/>
      <c r="FU94" s="86"/>
    </row>
    <row r="95" spans="1:177" s="7" customFormat="1" ht="12.75">
      <c r="A95" s="239" t="s">
        <v>354</v>
      </c>
      <c r="B95" s="240" t="s">
        <v>355</v>
      </c>
      <c r="C95" s="241">
        <f t="shared" ref="C95:I95" si="17">C96+C97</f>
        <v>0</v>
      </c>
      <c r="D95" s="241">
        <f t="shared" si="17"/>
        <v>0</v>
      </c>
      <c r="E95" s="241">
        <f t="shared" si="17"/>
        <v>0</v>
      </c>
      <c r="F95" s="241">
        <f t="shared" si="17"/>
        <v>0</v>
      </c>
      <c r="G95" s="241">
        <f t="shared" si="17"/>
        <v>0</v>
      </c>
      <c r="H95" s="241">
        <f t="shared" si="17"/>
        <v>0</v>
      </c>
      <c r="I95" s="241">
        <f t="shared" si="17"/>
        <v>0</v>
      </c>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row>
    <row r="96" spans="1:177" customFormat="1" ht="12.75">
      <c r="A96" s="242" t="s">
        <v>356</v>
      </c>
      <c r="B96" s="245" t="s">
        <v>357</v>
      </c>
      <c r="C96" s="85">
        <v>0</v>
      </c>
      <c r="D96" s="85">
        <v>0</v>
      </c>
      <c r="E96" s="85">
        <v>0</v>
      </c>
      <c r="F96" s="85">
        <v>0</v>
      </c>
      <c r="G96" s="244">
        <f>(((D96*(1+Parâmetros!B11)*(1+Parâmetros!C11)*(1+Parâmetros!D11))+(E96*(1+Parâmetros!C11)*(1+Parâmetros!D11)+(F96*(1+Parâmetros!D11))))/3)*(1+Parâmetros!E11)</f>
        <v>0</v>
      </c>
      <c r="H96" s="244">
        <f>G96*(1+Parâmetros!F11)</f>
        <v>0</v>
      </c>
      <c r="I96" s="244">
        <f>H96*(1+Parâmetros!G11)</f>
        <v>0</v>
      </c>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c r="DF96" s="86"/>
      <c r="DG96" s="86"/>
      <c r="DH96" s="86"/>
      <c r="DI96" s="86"/>
      <c r="DJ96" s="86"/>
      <c r="DK96" s="86"/>
      <c r="DL96" s="86"/>
      <c r="DM96" s="86"/>
      <c r="DN96" s="86"/>
      <c r="DO96" s="86"/>
      <c r="DP96" s="86"/>
      <c r="DQ96" s="86"/>
      <c r="DR96" s="86"/>
      <c r="DS96" s="86"/>
      <c r="DT96" s="86"/>
      <c r="DU96" s="86"/>
      <c r="DV96" s="86"/>
      <c r="DW96" s="86"/>
      <c r="DX96" s="86"/>
      <c r="DY96" s="86"/>
      <c r="DZ96" s="86"/>
      <c r="EA96" s="86"/>
      <c r="EB96" s="86"/>
      <c r="EC96" s="86"/>
      <c r="ED96" s="86"/>
      <c r="EE96" s="86"/>
      <c r="EF96" s="86"/>
      <c r="EG96" s="86"/>
      <c r="EH96" s="86"/>
      <c r="EI96" s="86"/>
      <c r="EJ96" s="86"/>
      <c r="EK96" s="86"/>
      <c r="EL96" s="86"/>
      <c r="EM96" s="86"/>
      <c r="EN96" s="86"/>
      <c r="EO96" s="86"/>
      <c r="EP96" s="86"/>
      <c r="EQ96" s="86"/>
      <c r="ER96" s="86"/>
      <c r="ES96" s="86"/>
      <c r="ET96" s="86"/>
      <c r="EU96" s="86"/>
      <c r="EV96" s="86"/>
      <c r="EW96" s="86"/>
      <c r="EX96" s="86"/>
      <c r="EY96" s="86"/>
      <c r="EZ96" s="86"/>
      <c r="FA96" s="86"/>
      <c r="FB96" s="86"/>
      <c r="FC96" s="86"/>
      <c r="FD96" s="86"/>
      <c r="FE96" s="86"/>
      <c r="FF96" s="86"/>
      <c r="FG96" s="86"/>
      <c r="FH96" s="86"/>
      <c r="FI96" s="86"/>
      <c r="FJ96" s="86"/>
      <c r="FK96" s="86"/>
      <c r="FL96" s="86"/>
      <c r="FM96" s="86"/>
      <c r="FN96" s="86"/>
      <c r="FO96" s="86"/>
      <c r="FP96" s="86"/>
      <c r="FQ96" s="86"/>
      <c r="FR96" s="86"/>
      <c r="FS96" s="86"/>
      <c r="FT96" s="86"/>
      <c r="FU96" s="86"/>
    </row>
    <row r="97" spans="1:177" customFormat="1" ht="12.75">
      <c r="A97" s="242" t="s">
        <v>358</v>
      </c>
      <c r="B97" s="245" t="s">
        <v>359</v>
      </c>
      <c r="C97" s="85">
        <v>0</v>
      </c>
      <c r="D97" s="85">
        <v>0</v>
      </c>
      <c r="E97" s="85">
        <v>0</v>
      </c>
      <c r="F97" s="85">
        <v>0</v>
      </c>
      <c r="G97" s="244">
        <f>(((D97*(1+Parâmetros!B11)*(1+Parâmetros!C11)*(1+Parâmetros!D11))+(E97*(1+Parâmetros!C11)*(1+Parâmetros!D11)+(F97*(1+Parâmetros!D11))))/3)*(1+Parâmetros!E11)</f>
        <v>0</v>
      </c>
      <c r="H97" s="244">
        <f>G97*(1+Parâmetros!F11)</f>
        <v>0</v>
      </c>
      <c r="I97" s="244">
        <f>H97*(1+Parâmetros!G11)</f>
        <v>0</v>
      </c>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row>
    <row r="98" spans="1:177" s="89" customFormat="1" ht="18">
      <c r="A98" s="472" t="s">
        <v>360</v>
      </c>
      <c r="B98" s="240" t="s">
        <v>607</v>
      </c>
      <c r="C98" s="473">
        <f t="shared" ref="C98:I98" si="18">C99+C100</f>
        <v>0</v>
      </c>
      <c r="D98" s="473">
        <f t="shared" si="18"/>
        <v>0</v>
      </c>
      <c r="E98" s="473">
        <f t="shared" si="18"/>
        <v>0</v>
      </c>
      <c r="F98" s="473">
        <f t="shared" si="18"/>
        <v>0</v>
      </c>
      <c r="G98" s="241">
        <f t="shared" si="18"/>
        <v>0</v>
      </c>
      <c r="H98" s="241">
        <f t="shared" si="18"/>
        <v>0</v>
      </c>
      <c r="I98" s="241">
        <f t="shared" si="18"/>
        <v>0</v>
      </c>
    </row>
    <row r="99" spans="1:177" s="89" customFormat="1" ht="18">
      <c r="A99" s="246" t="s">
        <v>360</v>
      </c>
      <c r="B99" s="243" t="s">
        <v>661</v>
      </c>
      <c r="C99" s="85">
        <v>0</v>
      </c>
      <c r="D99" s="85">
        <v>0</v>
      </c>
      <c r="E99" s="85">
        <v>0</v>
      </c>
      <c r="F99" s="85">
        <v>0</v>
      </c>
      <c r="G99" s="244">
        <f>(((D99*(1+Parâmetros!B11)*(1+Parâmetros!C11)*(1+Parâmetros!D11))+(E99*(1+Parâmetros!C11)*(1+Parâmetros!D11)+(F99*(1+Parâmetros!D11))))/3)*(1+Parâmetros!E11)*(1+Parâmetros!E13)*(1+Parâmetros!E18)</f>
        <v>0</v>
      </c>
      <c r="H99" s="244">
        <f>G99*(1+Parâmetros!F11)*(1+Parâmetros!F13)*(1+Parâmetros!F18)</f>
        <v>0</v>
      </c>
      <c r="I99" s="244">
        <f>H99*(1+Parâmetros!G11)*(1+Parâmetros!G13)*(1+Parâmetros!G1899)</f>
        <v>0</v>
      </c>
    </row>
    <row r="100" spans="1:177" s="89" customFormat="1" ht="18">
      <c r="A100" s="246" t="s">
        <v>360</v>
      </c>
      <c r="B100" s="243" t="s">
        <v>662</v>
      </c>
      <c r="C100" s="85">
        <v>0</v>
      </c>
      <c r="D100" s="85">
        <v>0</v>
      </c>
      <c r="E100" s="85">
        <v>0</v>
      </c>
      <c r="F100" s="85">
        <v>0</v>
      </c>
      <c r="G100" s="244">
        <f>(((D100*(1+Parâmetros!B11)*(1+Parâmetros!C11)*(1+Parâmetros!D11))+(E100*(1+Parâmetros!C11)*(1+Parâmetros!D11)+(F100*(1+Parâmetros!D11))))/3)*(1+Parâmetros!E11)</f>
        <v>0</v>
      </c>
      <c r="H100" s="244">
        <f>G100*(1+Parâmetros!F11)</f>
        <v>0</v>
      </c>
      <c r="I100" s="244">
        <f>H100*(1+Parâmetros!G11)</f>
        <v>0</v>
      </c>
    </row>
    <row r="101" spans="1:177" s="89" customFormat="1" ht="18">
      <c r="A101" s="239" t="s">
        <v>361</v>
      </c>
      <c r="B101" s="240" t="s">
        <v>362</v>
      </c>
      <c r="C101" s="473">
        <f t="shared" ref="C101:I101" si="19">C102+C103</f>
        <v>0</v>
      </c>
      <c r="D101" s="473">
        <f t="shared" si="19"/>
        <v>0</v>
      </c>
      <c r="E101" s="473">
        <f t="shared" si="19"/>
        <v>0</v>
      </c>
      <c r="F101" s="473">
        <f t="shared" si="19"/>
        <v>0</v>
      </c>
      <c r="G101" s="241">
        <f t="shared" si="19"/>
        <v>0</v>
      </c>
      <c r="H101" s="241">
        <f t="shared" si="19"/>
        <v>0</v>
      </c>
      <c r="I101" s="241">
        <f t="shared" si="19"/>
        <v>0</v>
      </c>
    </row>
    <row r="102" spans="1:177" s="89" customFormat="1" ht="18">
      <c r="A102" s="242" t="s">
        <v>361</v>
      </c>
      <c r="B102" s="243" t="s">
        <v>663</v>
      </c>
      <c r="C102" s="85">
        <v>0</v>
      </c>
      <c r="D102" s="85">
        <v>0</v>
      </c>
      <c r="E102" s="85">
        <v>0</v>
      </c>
      <c r="F102" s="85">
        <v>0</v>
      </c>
      <c r="G102" s="244">
        <f>(((D102*(1+Parâmetros!B11)*(1+Parâmetros!C11)*(1+Parâmetros!D11))+(E102*(1+Parâmetros!C11)*(1+Parâmetros!D11)+(F102*(1+Parâmetros!D11))))/3)*(1+Parâmetros!E11)</f>
        <v>0</v>
      </c>
      <c r="H102" s="244">
        <f>G102*(1+Parâmetros!F11)</f>
        <v>0</v>
      </c>
      <c r="I102" s="244">
        <f>H102*(1+Parâmetros!G11)</f>
        <v>0</v>
      </c>
    </row>
    <row r="103" spans="1:177" s="89" customFormat="1" ht="18">
      <c r="A103" s="242" t="s">
        <v>361</v>
      </c>
      <c r="B103" s="243" t="s">
        <v>664</v>
      </c>
      <c r="C103" s="85">
        <v>0</v>
      </c>
      <c r="D103" s="85">
        <v>0</v>
      </c>
      <c r="E103" s="85">
        <v>0</v>
      </c>
      <c r="F103" s="85">
        <v>0</v>
      </c>
      <c r="G103" s="244">
        <f>(((D103*(1+Parâmetros!B11)*(1+Parâmetros!C11)*(1+Parâmetros!D11))+(E103*(1+Parâmetros!C11)*(1+Parâmetros!D11)+(F103*(1+Parâmetros!D11))))/3)*(1+Parâmetros!E11)</f>
        <v>0</v>
      </c>
      <c r="H103" s="244">
        <f>G103*(1+Parâmetros!F11)</f>
        <v>0</v>
      </c>
      <c r="I103" s="244">
        <f>H103*(1+Parâmetros!G11)</f>
        <v>0</v>
      </c>
    </row>
    <row r="104" spans="1:177" s="10" customFormat="1" ht="30.75" customHeight="1">
      <c r="A104" s="239" t="s">
        <v>363</v>
      </c>
      <c r="B104" s="240" t="s">
        <v>603</v>
      </c>
      <c r="C104" s="241">
        <f t="shared" ref="C104:I104" si="20">C105+C106+C107+C108</f>
        <v>0</v>
      </c>
      <c r="D104" s="241">
        <f t="shared" si="20"/>
        <v>0</v>
      </c>
      <c r="E104" s="241">
        <f t="shared" si="20"/>
        <v>0</v>
      </c>
      <c r="F104" s="241">
        <f t="shared" si="20"/>
        <v>0</v>
      </c>
      <c r="G104" s="241">
        <f t="shared" si="20"/>
        <v>0</v>
      </c>
      <c r="H104" s="241">
        <f t="shared" si="20"/>
        <v>0</v>
      </c>
      <c r="I104" s="241">
        <f t="shared" si="20"/>
        <v>0</v>
      </c>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c r="EA104" s="102"/>
      <c r="EB104" s="102"/>
      <c r="EC104" s="102"/>
      <c r="ED104" s="102"/>
      <c r="EE104" s="102"/>
      <c r="EF104" s="102"/>
      <c r="EG104" s="102"/>
      <c r="EH104" s="102"/>
      <c r="EI104" s="102"/>
      <c r="EJ104" s="102"/>
      <c r="EK104" s="102"/>
      <c r="EL104" s="102"/>
      <c r="EM104" s="102"/>
      <c r="EN104" s="102"/>
      <c r="EO104" s="102"/>
      <c r="EP104" s="102"/>
      <c r="EQ104" s="102"/>
      <c r="ER104" s="102"/>
      <c r="ES104" s="102"/>
      <c r="ET104" s="102"/>
      <c r="EU104" s="102"/>
      <c r="EV104" s="102"/>
      <c r="EW104" s="102"/>
      <c r="EX104" s="102"/>
      <c r="EY104" s="102"/>
      <c r="EZ104" s="102"/>
      <c r="FA104" s="102"/>
      <c r="FB104" s="102"/>
      <c r="FC104" s="102"/>
      <c r="FD104" s="102"/>
      <c r="FE104" s="102"/>
      <c r="FF104" s="102"/>
      <c r="FG104" s="102"/>
      <c r="FH104" s="102"/>
      <c r="FI104" s="102"/>
      <c r="FJ104" s="102"/>
      <c r="FK104" s="102"/>
      <c r="FL104" s="102"/>
      <c r="FM104" s="102"/>
      <c r="FN104" s="102"/>
      <c r="FO104" s="102"/>
      <c r="FP104" s="102"/>
      <c r="FQ104" s="102"/>
      <c r="FR104" s="102"/>
      <c r="FS104" s="102"/>
      <c r="FT104" s="102"/>
      <c r="FU104" s="102"/>
    </row>
    <row r="105" spans="1:177" customFormat="1" ht="12.75">
      <c r="A105" s="242" t="s">
        <v>364</v>
      </c>
      <c r="B105" s="243" t="s">
        <v>604</v>
      </c>
      <c r="C105" s="40">
        <v>0</v>
      </c>
      <c r="D105" s="40">
        <v>0</v>
      </c>
      <c r="E105" s="40">
        <v>0</v>
      </c>
      <c r="F105" s="40">
        <v>0</v>
      </c>
      <c r="G105" s="244">
        <f>(((D105*(1+Parâmetros!B11)*(1+Parâmetros!C11)*(1+Parâmetros!D11))+(E105*(1+Parâmetros!C11)*(1+Parâmetros!D11)+(F105*(1+Parâmetros!D11))))/3)*(1+Parâmetros!E11)</f>
        <v>0</v>
      </c>
      <c r="H105" s="244">
        <f>G105*(1+Parâmetros!F11)</f>
        <v>0</v>
      </c>
      <c r="I105" s="244">
        <f>H105*(1+Parâmetros!G11)</f>
        <v>0</v>
      </c>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c r="CL105" s="86"/>
      <c r="CM105" s="86"/>
      <c r="CN105" s="86"/>
      <c r="CO105" s="86"/>
      <c r="CP105" s="86"/>
      <c r="CQ105" s="86"/>
      <c r="CR105" s="86"/>
      <c r="CS105" s="86"/>
      <c r="CT105" s="86"/>
      <c r="CU105" s="86"/>
      <c r="CV105" s="86"/>
      <c r="CW105" s="86"/>
      <c r="CX105" s="86"/>
      <c r="CY105" s="86"/>
      <c r="CZ105" s="86"/>
      <c r="DA105" s="86"/>
      <c r="DB105" s="86"/>
      <c r="DC105" s="86"/>
      <c r="DD105" s="86"/>
      <c r="DE105" s="86"/>
      <c r="DF105" s="86"/>
      <c r="DG105" s="86"/>
      <c r="DH105" s="86"/>
      <c r="DI105" s="86"/>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86"/>
      <c r="FP105" s="86"/>
      <c r="FQ105" s="86"/>
      <c r="FR105" s="86"/>
      <c r="FS105" s="86"/>
      <c r="FT105" s="86"/>
      <c r="FU105" s="86"/>
    </row>
    <row r="106" spans="1:177" customFormat="1" ht="12.75">
      <c r="A106" s="242" t="s">
        <v>365</v>
      </c>
      <c r="B106" s="243" t="s">
        <v>366</v>
      </c>
      <c r="C106" s="248">
        <f t="shared" ref="C106:I106" si="21">-((C41+C44+C49+C53+C54+C55)*0.2)</f>
        <v>0</v>
      </c>
      <c r="D106" s="248">
        <f t="shared" si="21"/>
        <v>0</v>
      </c>
      <c r="E106" s="248">
        <f t="shared" si="21"/>
        <v>0</v>
      </c>
      <c r="F106" s="248">
        <f t="shared" si="21"/>
        <v>0</v>
      </c>
      <c r="G106" s="248">
        <f t="shared" si="21"/>
        <v>0</v>
      </c>
      <c r="H106" s="248">
        <f t="shared" si="21"/>
        <v>0</v>
      </c>
      <c r="I106" s="248">
        <f t="shared" si="21"/>
        <v>0</v>
      </c>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6"/>
      <c r="CR106" s="86"/>
      <c r="CS106" s="86"/>
      <c r="CT106" s="86"/>
      <c r="CU106" s="86"/>
      <c r="CV106" s="86"/>
      <c r="CW106" s="86"/>
      <c r="CX106" s="86"/>
      <c r="CY106" s="86"/>
      <c r="CZ106" s="86"/>
      <c r="DA106" s="86"/>
      <c r="DB106" s="86"/>
      <c r="DC106" s="86"/>
      <c r="DD106" s="86"/>
      <c r="DE106" s="86"/>
      <c r="DF106" s="86"/>
      <c r="DG106" s="86"/>
      <c r="DH106" s="86"/>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86"/>
      <c r="FP106" s="86"/>
      <c r="FQ106" s="86"/>
      <c r="FR106" s="86"/>
      <c r="FS106" s="86"/>
      <c r="FT106" s="86"/>
      <c r="FU106" s="86"/>
    </row>
    <row r="107" spans="1:177" customFormat="1" ht="12.75">
      <c r="A107" s="242" t="s">
        <v>367</v>
      </c>
      <c r="B107" s="243" t="s">
        <v>605</v>
      </c>
      <c r="C107" s="85">
        <v>0</v>
      </c>
      <c r="D107" s="85">
        <v>0</v>
      </c>
      <c r="E107" s="85">
        <v>0</v>
      </c>
      <c r="F107" s="85">
        <v>0</v>
      </c>
      <c r="G107" s="244">
        <f>(((D107*(1+Parâmetros!B11)*(1+Parâmetros!C11)*(1+Parâmetros!D11))+(E107*(1+Parâmetros!C11)*(1+Parâmetros!D11)+(F107*(1+Parâmetros!D11))))/3)*(1+Parâmetros!E11)</f>
        <v>0</v>
      </c>
      <c r="H107" s="244">
        <f>G107*(1+Parâmetros!F11)</f>
        <v>0</v>
      </c>
      <c r="I107" s="244">
        <f>H107*(1+Parâmetros!G11)</f>
        <v>0</v>
      </c>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c r="CK107" s="86"/>
      <c r="CL107" s="86"/>
      <c r="CM107" s="86"/>
      <c r="CN107" s="86"/>
      <c r="CO107" s="86"/>
      <c r="CP107" s="86"/>
      <c r="CQ107" s="86"/>
      <c r="CR107" s="86"/>
      <c r="CS107" s="86"/>
      <c r="CT107" s="86"/>
      <c r="CU107" s="86"/>
      <c r="CV107" s="86"/>
      <c r="CW107" s="86"/>
      <c r="CX107" s="86"/>
      <c r="CY107" s="86"/>
      <c r="CZ107" s="86"/>
      <c r="DA107" s="86"/>
      <c r="DB107" s="86"/>
      <c r="DC107" s="86"/>
      <c r="DD107" s="86"/>
      <c r="DE107" s="86"/>
      <c r="DF107" s="86"/>
      <c r="DG107" s="86"/>
      <c r="DH107" s="86"/>
      <c r="DI107" s="86"/>
      <c r="DJ107" s="86"/>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86"/>
      <c r="FP107" s="86"/>
      <c r="FQ107" s="86"/>
      <c r="FR107" s="86"/>
      <c r="FS107" s="86"/>
      <c r="FT107" s="86"/>
      <c r="FU107" s="86"/>
    </row>
    <row r="108" spans="1:177" customFormat="1" ht="12.75">
      <c r="A108" s="242" t="s">
        <v>368</v>
      </c>
      <c r="B108" s="243" t="s">
        <v>606</v>
      </c>
      <c r="C108" s="85">
        <v>0</v>
      </c>
      <c r="D108" s="85">
        <v>0</v>
      </c>
      <c r="E108" s="85">
        <v>0</v>
      </c>
      <c r="F108" s="85">
        <v>0</v>
      </c>
      <c r="G108" s="244">
        <f>(((D108*(1+Parâmetros!B11)*(1+Parâmetros!C11)*(1+Parâmetros!D11))+(E108*(1+Parâmetros!C11)*(1+Parâmetros!D11)+(F108*(1+Parâmetros!D11))))/3)*(1+Parâmetros!E11)</f>
        <v>0</v>
      </c>
      <c r="H108" s="244">
        <f>G108*(1+Parâmetros!F11)</f>
        <v>0</v>
      </c>
      <c r="I108" s="244">
        <f>H108*(1+Parâmetros!G11)</f>
        <v>0</v>
      </c>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6"/>
      <c r="CR108" s="86"/>
      <c r="CS108" s="86"/>
      <c r="CT108" s="86"/>
      <c r="CU108" s="86"/>
      <c r="CV108" s="86"/>
      <c r="CW108" s="86"/>
      <c r="CX108" s="86"/>
      <c r="CY108" s="86"/>
      <c r="CZ108" s="86"/>
      <c r="DA108" s="86"/>
      <c r="DB108" s="86"/>
      <c r="DC108" s="86"/>
      <c r="DD108" s="86"/>
      <c r="DE108" s="86"/>
      <c r="DF108" s="86"/>
      <c r="DG108" s="86"/>
      <c r="DH108" s="86"/>
      <c r="DI108" s="86"/>
      <c r="DJ108" s="86"/>
      <c r="DK108" s="86"/>
      <c r="DL108" s="86"/>
      <c r="DM108" s="86"/>
      <c r="DN108" s="86"/>
      <c r="DO108" s="86"/>
      <c r="DP108" s="86"/>
      <c r="DQ108" s="86"/>
      <c r="DR108" s="86"/>
      <c r="DS108" s="86"/>
      <c r="DT108" s="86"/>
      <c r="DU108" s="86"/>
      <c r="DV108" s="86"/>
      <c r="DW108" s="86"/>
      <c r="DX108" s="86"/>
      <c r="DY108" s="86"/>
      <c r="DZ108" s="86"/>
      <c r="EA108" s="86"/>
      <c r="EB108" s="86"/>
      <c r="EC108" s="86"/>
      <c r="ED108" s="86"/>
      <c r="EE108" s="86"/>
      <c r="EF108" s="86"/>
      <c r="EG108" s="86"/>
      <c r="EH108" s="86"/>
      <c r="EI108" s="86"/>
      <c r="EJ108" s="86"/>
      <c r="EK108" s="86"/>
      <c r="EL108" s="86"/>
      <c r="EM108" s="86"/>
      <c r="EN108" s="86"/>
      <c r="EO108" s="86"/>
      <c r="EP108" s="86"/>
      <c r="EQ108" s="86"/>
      <c r="ER108" s="86"/>
      <c r="ES108" s="86"/>
      <c r="ET108" s="86"/>
      <c r="EU108" s="86"/>
      <c r="EV108" s="86"/>
      <c r="EW108" s="86"/>
      <c r="EX108" s="86"/>
      <c r="EY108" s="86"/>
      <c r="EZ108" s="86"/>
      <c r="FA108" s="86"/>
      <c r="FB108" s="86"/>
      <c r="FC108" s="86"/>
      <c r="FD108" s="86"/>
      <c r="FE108" s="86"/>
      <c r="FF108" s="86"/>
      <c r="FG108" s="86"/>
      <c r="FH108" s="86"/>
      <c r="FI108" s="86"/>
      <c r="FJ108" s="86"/>
      <c r="FK108" s="86"/>
      <c r="FL108" s="86"/>
      <c r="FM108" s="86"/>
      <c r="FN108" s="86"/>
      <c r="FO108" s="86"/>
      <c r="FP108" s="86"/>
      <c r="FQ108" s="86"/>
      <c r="FR108" s="86"/>
      <c r="FS108" s="86"/>
      <c r="FT108" s="86"/>
      <c r="FU108" s="86"/>
    </row>
    <row r="109" spans="1:177" customFormat="1" ht="12.75">
      <c r="A109" s="249"/>
      <c r="B109" s="250"/>
      <c r="C109" s="247"/>
      <c r="D109" s="247"/>
      <c r="E109" s="247"/>
      <c r="F109" s="247"/>
      <c r="G109" s="244"/>
      <c r="H109" s="244"/>
      <c r="I109" s="244"/>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row>
    <row r="110" spans="1:177" s="9" customFormat="1" ht="25.5" customHeight="1">
      <c r="A110" s="251"/>
      <c r="B110" s="252" t="s">
        <v>512</v>
      </c>
      <c r="C110" s="248">
        <f t="shared" ref="C110:I110" si="22">C8+C79+C98+C101+C104</f>
        <v>0</v>
      </c>
      <c r="D110" s="248">
        <f t="shared" si="22"/>
        <v>0</v>
      </c>
      <c r="E110" s="248">
        <f t="shared" si="22"/>
        <v>0</v>
      </c>
      <c r="F110" s="248">
        <f t="shared" si="22"/>
        <v>0</v>
      </c>
      <c r="G110" s="248">
        <f t="shared" si="22"/>
        <v>0</v>
      </c>
      <c r="H110" s="248">
        <f t="shared" si="22"/>
        <v>0</v>
      </c>
      <c r="I110" s="248">
        <f t="shared" si="22"/>
        <v>0</v>
      </c>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c r="CF110" s="103"/>
      <c r="CG110" s="103"/>
      <c r="CH110" s="103"/>
      <c r="CI110" s="103"/>
      <c r="CJ110" s="103"/>
      <c r="CK110" s="103"/>
      <c r="CL110" s="103"/>
      <c r="CM110" s="103"/>
      <c r="CN110" s="103"/>
      <c r="CO110" s="103"/>
      <c r="CP110" s="103"/>
      <c r="CQ110" s="103"/>
      <c r="CR110" s="103"/>
      <c r="CS110" s="103"/>
      <c r="CT110" s="103"/>
      <c r="CU110" s="103"/>
      <c r="CV110" s="103"/>
      <c r="CW110" s="103"/>
      <c r="CX110" s="103"/>
      <c r="CY110" s="103"/>
      <c r="CZ110" s="103"/>
      <c r="DA110" s="103"/>
      <c r="DB110" s="103"/>
      <c r="DC110" s="103"/>
      <c r="DD110" s="103"/>
      <c r="DE110" s="103"/>
      <c r="DF110" s="103"/>
      <c r="DG110" s="103"/>
      <c r="DH110" s="103"/>
      <c r="DI110" s="103"/>
      <c r="DJ110" s="103"/>
      <c r="DK110" s="103"/>
      <c r="DL110" s="103"/>
      <c r="DM110" s="103"/>
      <c r="DN110" s="103"/>
      <c r="DO110" s="103"/>
      <c r="DP110" s="103"/>
      <c r="DQ110" s="103"/>
      <c r="DR110" s="103"/>
      <c r="DS110" s="103"/>
      <c r="DT110" s="103"/>
      <c r="DU110" s="103"/>
      <c r="DV110" s="103"/>
      <c r="DW110" s="103"/>
      <c r="DX110" s="103"/>
      <c r="DY110" s="103"/>
      <c r="DZ110" s="103"/>
      <c r="EA110" s="103"/>
      <c r="EB110" s="103"/>
      <c r="EC110" s="103"/>
      <c r="ED110" s="103"/>
      <c r="EE110" s="103"/>
      <c r="EF110" s="103"/>
      <c r="EG110" s="103"/>
      <c r="EH110" s="103"/>
      <c r="EI110" s="103"/>
      <c r="EJ110" s="103"/>
      <c r="EK110" s="103"/>
      <c r="EL110" s="103"/>
      <c r="EM110" s="103"/>
      <c r="EN110" s="103"/>
      <c r="EO110" s="103"/>
      <c r="EP110" s="103"/>
      <c r="EQ110" s="103"/>
      <c r="ER110" s="103"/>
      <c r="ES110" s="103"/>
      <c r="ET110" s="103"/>
      <c r="EU110" s="103"/>
      <c r="EV110" s="103"/>
      <c r="EW110" s="103"/>
      <c r="EX110" s="103"/>
      <c r="EY110" s="103"/>
      <c r="EZ110" s="103"/>
      <c r="FA110" s="103"/>
      <c r="FB110" s="103"/>
      <c r="FC110" s="103"/>
      <c r="FD110" s="103"/>
      <c r="FE110" s="103"/>
      <c r="FF110" s="103"/>
      <c r="FG110" s="103"/>
      <c r="FH110" s="103"/>
      <c r="FI110" s="103"/>
      <c r="FJ110" s="103"/>
      <c r="FK110" s="103"/>
      <c r="FL110" s="103"/>
      <c r="FM110" s="103"/>
      <c r="FN110" s="103"/>
      <c r="FO110" s="103"/>
      <c r="FP110" s="103"/>
      <c r="FQ110" s="103"/>
      <c r="FR110" s="103"/>
      <c r="FS110" s="103"/>
      <c r="FT110" s="103"/>
      <c r="FU110" s="103"/>
    </row>
    <row r="111" spans="1:177" customFormat="1" ht="12.75">
      <c r="A111" s="54"/>
      <c r="B111" s="54"/>
      <c r="C111" s="55"/>
      <c r="D111" s="55"/>
      <c r="E111" s="55"/>
      <c r="F111" s="55"/>
      <c r="G111" s="106"/>
      <c r="H111" s="106"/>
      <c r="I111" s="10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row>
    <row r="112" spans="1:177" customFormat="1">
      <c r="A112" s="504" t="str">
        <f>Parâmetros!A7</f>
        <v>Município de :</v>
      </c>
      <c r="B112" s="502"/>
      <c r="C112" s="502"/>
      <c r="D112" s="502"/>
      <c r="E112" s="502"/>
      <c r="F112" s="502"/>
      <c r="G112" s="502"/>
      <c r="H112" s="502"/>
      <c r="I112" s="502"/>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6"/>
      <c r="DJ112" s="86"/>
      <c r="DK112" s="86"/>
      <c r="DL112" s="86"/>
      <c r="DM112" s="86"/>
      <c r="DN112" s="86"/>
      <c r="DO112" s="86"/>
      <c r="DP112" s="86"/>
      <c r="DQ112" s="86"/>
      <c r="DR112" s="86"/>
      <c r="DS112" s="86"/>
      <c r="DT112" s="86"/>
      <c r="DU112" s="86"/>
      <c r="DV112" s="86"/>
      <c r="DW112" s="86"/>
      <c r="DX112" s="86"/>
      <c r="DY112" s="86"/>
      <c r="DZ112" s="86"/>
      <c r="EA112" s="86"/>
      <c r="EB112" s="86"/>
      <c r="EC112" s="86"/>
      <c r="ED112" s="86"/>
      <c r="EE112" s="86"/>
      <c r="EF112" s="86"/>
      <c r="EG112" s="86"/>
      <c r="EH112" s="86"/>
      <c r="EI112" s="86"/>
      <c r="EJ112" s="86"/>
      <c r="EK112" s="86"/>
      <c r="EL112" s="86"/>
      <c r="EM112" s="86"/>
      <c r="EN112" s="86"/>
      <c r="EO112" s="86"/>
      <c r="EP112" s="86"/>
      <c r="EQ112" s="86"/>
      <c r="ER112" s="86"/>
      <c r="ES112" s="86"/>
      <c r="ET112" s="86"/>
      <c r="EU112" s="86"/>
      <c r="EV112" s="86"/>
      <c r="EW112" s="86"/>
      <c r="EX112" s="86"/>
      <c r="EY112" s="86"/>
      <c r="EZ112" s="86"/>
      <c r="FA112" s="86"/>
      <c r="FB112" s="86"/>
      <c r="FC112" s="86"/>
      <c r="FD112" s="86"/>
      <c r="FE112" s="86"/>
      <c r="FF112" s="86"/>
      <c r="FG112" s="86"/>
      <c r="FH112" s="86"/>
      <c r="FI112" s="86"/>
      <c r="FJ112" s="86"/>
      <c r="FK112" s="86"/>
      <c r="FL112" s="86"/>
      <c r="FM112" s="86"/>
      <c r="FN112" s="86"/>
      <c r="FO112" s="86"/>
      <c r="FP112" s="86"/>
      <c r="FQ112" s="86"/>
      <c r="FR112" s="86"/>
      <c r="FS112" s="86"/>
      <c r="FT112" s="86"/>
      <c r="FU112" s="86"/>
    </row>
    <row r="113" spans="1:177" customFormat="1">
      <c r="A113" s="503" t="str">
        <f>Parâmetros!A8</f>
        <v>LEI DE DIRETRIZES ORÇAMENTÁRIAS  PARA 2021</v>
      </c>
      <c r="B113" s="502"/>
      <c r="C113" s="502"/>
      <c r="D113" s="502"/>
      <c r="E113" s="502"/>
      <c r="F113" s="502"/>
      <c r="G113" s="502"/>
      <c r="H113" s="502"/>
      <c r="I113" s="502"/>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c r="CU113" s="86"/>
      <c r="CV113" s="86"/>
      <c r="CW113" s="86"/>
      <c r="CX113" s="86"/>
      <c r="CY113" s="86"/>
      <c r="CZ113" s="86"/>
      <c r="DA113" s="86"/>
      <c r="DB113" s="86"/>
      <c r="DC113" s="86"/>
      <c r="DD113" s="86"/>
      <c r="DE113" s="86"/>
      <c r="DF113" s="86"/>
      <c r="DG113" s="86"/>
      <c r="DH113" s="86"/>
      <c r="DI113" s="86"/>
      <c r="DJ113" s="86"/>
      <c r="DK113" s="86"/>
      <c r="DL113" s="86"/>
      <c r="DM113" s="86"/>
      <c r="DN113" s="86"/>
      <c r="DO113" s="86"/>
      <c r="DP113" s="86"/>
      <c r="DQ113" s="86"/>
      <c r="DR113" s="86"/>
      <c r="DS113" s="86"/>
      <c r="DT113" s="86"/>
      <c r="DU113" s="86"/>
      <c r="DV113" s="86"/>
      <c r="DW113" s="86"/>
      <c r="DX113" s="86"/>
      <c r="DY113" s="86"/>
      <c r="DZ113" s="86"/>
      <c r="EA113" s="86"/>
      <c r="EB113" s="86"/>
      <c r="EC113" s="86"/>
      <c r="ED113" s="86"/>
      <c r="EE113" s="86"/>
      <c r="EF113" s="86"/>
      <c r="EG113" s="86"/>
      <c r="EH113" s="86"/>
      <c r="EI113" s="86"/>
      <c r="EJ113" s="86"/>
      <c r="EK113" s="86"/>
      <c r="EL113" s="86"/>
      <c r="EM113" s="86"/>
      <c r="EN113" s="86"/>
      <c r="EO113" s="86"/>
      <c r="EP113" s="86"/>
      <c r="EQ113" s="86"/>
      <c r="ER113" s="86"/>
      <c r="ES113" s="86"/>
      <c r="ET113" s="86"/>
      <c r="EU113" s="86"/>
      <c r="EV113" s="86"/>
      <c r="EW113" s="86"/>
      <c r="EX113" s="86"/>
      <c r="EY113" s="86"/>
      <c r="EZ113" s="86"/>
      <c r="FA113" s="86"/>
      <c r="FB113" s="86"/>
      <c r="FC113" s="86"/>
      <c r="FD113" s="86"/>
      <c r="FE113" s="86"/>
      <c r="FF113" s="86"/>
      <c r="FG113" s="86"/>
      <c r="FH113" s="86"/>
      <c r="FI113" s="86"/>
      <c r="FJ113" s="86"/>
      <c r="FK113" s="86"/>
      <c r="FL113" s="86"/>
      <c r="FM113" s="86"/>
      <c r="FN113" s="86"/>
      <c r="FO113" s="86"/>
      <c r="FP113" s="86"/>
      <c r="FQ113" s="86"/>
      <c r="FR113" s="86"/>
      <c r="FS113" s="86"/>
      <c r="FT113" s="86"/>
      <c r="FU113" s="86"/>
    </row>
    <row r="114" spans="1:177" customFormat="1">
      <c r="A114" s="501" t="s">
        <v>641</v>
      </c>
      <c r="B114" s="502"/>
      <c r="C114" s="502"/>
      <c r="D114" s="502"/>
      <c r="E114" s="502"/>
      <c r="F114" s="502"/>
      <c r="G114" s="502"/>
      <c r="H114" s="502"/>
      <c r="I114" s="502"/>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row>
    <row r="115" spans="1:177" customFormat="1" ht="15">
      <c r="A115" s="54"/>
      <c r="B115" s="54"/>
      <c r="C115" s="55"/>
      <c r="D115" s="55"/>
      <c r="E115" s="55"/>
      <c r="F115" s="55"/>
      <c r="G115" s="106"/>
      <c r="H115" s="106"/>
      <c r="I115" s="19" t="s">
        <v>55</v>
      </c>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row>
    <row r="116" spans="1:177" s="1" customFormat="1">
      <c r="A116" s="256"/>
      <c r="B116" s="257" t="s">
        <v>0</v>
      </c>
      <c r="C116" s="258" t="s">
        <v>510</v>
      </c>
      <c r="D116" s="258" t="s">
        <v>510</v>
      </c>
      <c r="E116" s="258" t="s">
        <v>510</v>
      </c>
      <c r="F116" s="259" t="s">
        <v>511</v>
      </c>
      <c r="G116" s="259" t="s">
        <v>12</v>
      </c>
      <c r="H116" s="260" t="s">
        <v>12</v>
      </c>
      <c r="I116" s="261" t="s">
        <v>12</v>
      </c>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c r="CZ116" s="98"/>
      <c r="DA116" s="98"/>
      <c r="DB116" s="98"/>
      <c r="DC116" s="98"/>
      <c r="DD116" s="98"/>
      <c r="DE116" s="98"/>
      <c r="DF116" s="98"/>
      <c r="DG116" s="98"/>
      <c r="DH116" s="98"/>
      <c r="DI116" s="98"/>
      <c r="DJ116" s="98"/>
      <c r="DK116" s="98"/>
      <c r="DL116" s="98"/>
      <c r="DM116" s="98"/>
      <c r="DN116" s="98"/>
      <c r="DO116" s="98"/>
      <c r="DP116" s="98"/>
      <c r="DQ116" s="98"/>
      <c r="DR116" s="98"/>
      <c r="DS116" s="98"/>
      <c r="DT116" s="98"/>
      <c r="DU116" s="98"/>
      <c r="DV116" s="98"/>
      <c r="DW116" s="98"/>
      <c r="DX116" s="98"/>
      <c r="DY116" s="98"/>
      <c r="DZ116" s="98"/>
      <c r="EA116" s="98"/>
      <c r="EB116" s="98"/>
      <c r="EC116" s="98"/>
      <c r="ED116" s="98"/>
      <c r="EE116" s="98"/>
      <c r="EF116" s="98"/>
      <c r="EG116" s="98"/>
      <c r="EH116" s="98"/>
      <c r="EI116" s="98"/>
      <c r="EJ116" s="98"/>
      <c r="EK116" s="98"/>
      <c r="EL116" s="98"/>
      <c r="EM116" s="98"/>
      <c r="EN116" s="98"/>
      <c r="EO116" s="98"/>
      <c r="EP116" s="98"/>
      <c r="EQ116" s="98"/>
      <c r="ER116" s="98"/>
      <c r="ES116" s="98"/>
      <c r="ET116" s="98"/>
      <c r="EU116" s="98"/>
      <c r="EV116" s="98"/>
      <c r="EW116" s="98"/>
      <c r="EX116" s="98"/>
      <c r="EY116" s="98"/>
      <c r="EZ116" s="98"/>
      <c r="FA116" s="98"/>
      <c r="FB116" s="98"/>
      <c r="FC116" s="98"/>
      <c r="FD116" s="98"/>
      <c r="FE116" s="98"/>
      <c r="FF116" s="98"/>
      <c r="FG116" s="98"/>
      <c r="FH116" s="98"/>
      <c r="FI116" s="98"/>
      <c r="FJ116" s="98"/>
      <c r="FK116" s="98"/>
      <c r="FL116" s="98"/>
      <c r="FM116" s="98"/>
      <c r="FN116" s="98"/>
      <c r="FO116" s="98"/>
      <c r="FP116" s="98"/>
      <c r="FQ116" s="98"/>
      <c r="FR116" s="98"/>
      <c r="FS116" s="98"/>
      <c r="FT116" s="98"/>
      <c r="FU116" s="98"/>
    </row>
    <row r="117" spans="1:177" s="1" customFormat="1" ht="27.75" customHeight="1">
      <c r="A117" s="262"/>
      <c r="B117" s="263" t="s">
        <v>8</v>
      </c>
      <c r="C117" s="264">
        <f>C7</f>
        <v>2017</v>
      </c>
      <c r="D117" s="265">
        <f t="shared" ref="D117:I117" si="23">C117+1</f>
        <v>2018</v>
      </c>
      <c r="E117" s="265">
        <f t="shared" si="23"/>
        <v>2019</v>
      </c>
      <c r="F117" s="265">
        <f t="shared" si="23"/>
        <v>2020</v>
      </c>
      <c r="G117" s="265">
        <f t="shared" si="23"/>
        <v>2021</v>
      </c>
      <c r="H117" s="265">
        <f t="shared" si="23"/>
        <v>2022</v>
      </c>
      <c r="I117" s="265">
        <f t="shared" si="23"/>
        <v>2023</v>
      </c>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8"/>
      <c r="DJ117" s="98"/>
      <c r="DK117" s="98"/>
      <c r="DL117" s="98"/>
      <c r="DM117" s="98"/>
      <c r="DN117" s="98"/>
      <c r="DO117" s="98"/>
      <c r="DP117" s="98"/>
      <c r="DQ117" s="98"/>
      <c r="DR117" s="98"/>
      <c r="DS117" s="98"/>
      <c r="DT117" s="98"/>
      <c r="DU117" s="98"/>
      <c r="DV117" s="98"/>
      <c r="DW117" s="98"/>
      <c r="DX117" s="98"/>
      <c r="DY117" s="98"/>
      <c r="DZ117" s="98"/>
      <c r="EA117" s="98"/>
      <c r="EB117" s="98"/>
      <c r="EC117" s="98"/>
      <c r="ED117" s="98"/>
      <c r="EE117" s="98"/>
      <c r="EF117" s="98"/>
      <c r="EG117" s="98"/>
      <c r="EH117" s="98"/>
      <c r="EI117" s="98"/>
      <c r="EJ117" s="98"/>
      <c r="EK117" s="98"/>
      <c r="EL117" s="98"/>
      <c r="EM117" s="98"/>
      <c r="EN117" s="98"/>
      <c r="EO117" s="98"/>
      <c r="EP117" s="98"/>
      <c r="EQ117" s="98"/>
      <c r="ER117" s="98"/>
      <c r="ES117" s="98"/>
      <c r="ET117" s="98"/>
      <c r="EU117" s="98"/>
      <c r="EV117" s="98"/>
      <c r="EW117" s="98"/>
      <c r="EX117" s="98"/>
      <c r="EY117" s="98"/>
      <c r="EZ117" s="98"/>
      <c r="FA117" s="98"/>
      <c r="FB117" s="98"/>
      <c r="FC117" s="98"/>
      <c r="FD117" s="98"/>
      <c r="FE117" s="98"/>
      <c r="FF117" s="98"/>
      <c r="FG117" s="98"/>
      <c r="FH117" s="98"/>
      <c r="FI117" s="98"/>
      <c r="FJ117" s="98"/>
      <c r="FK117" s="98"/>
      <c r="FL117" s="98"/>
      <c r="FM117" s="98"/>
      <c r="FN117" s="98"/>
      <c r="FO117" s="98"/>
      <c r="FP117" s="98"/>
      <c r="FQ117" s="98"/>
      <c r="FR117" s="98"/>
      <c r="FS117" s="98"/>
      <c r="FT117" s="98"/>
      <c r="FU117" s="98"/>
    </row>
    <row r="118" spans="1:177" s="91" customFormat="1">
      <c r="A118" s="253" t="s">
        <v>42</v>
      </c>
      <c r="B118" s="254" t="s">
        <v>1</v>
      </c>
      <c r="C118" s="255">
        <f t="shared" ref="C118:I118" si="24">C119+C124+C129</f>
        <v>0</v>
      </c>
      <c r="D118" s="255">
        <f t="shared" si="24"/>
        <v>0</v>
      </c>
      <c r="E118" s="255">
        <f t="shared" si="24"/>
        <v>0</v>
      </c>
      <c r="F118" s="255">
        <f t="shared" si="24"/>
        <v>0</v>
      </c>
      <c r="G118" s="255">
        <f t="shared" si="24"/>
        <v>0</v>
      </c>
      <c r="H118" s="255">
        <f t="shared" si="24"/>
        <v>0</v>
      </c>
      <c r="I118" s="255">
        <f t="shared" si="24"/>
        <v>0</v>
      </c>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100"/>
      <c r="DH118" s="100"/>
      <c r="DI118" s="100"/>
      <c r="DJ118" s="100"/>
      <c r="DK118" s="100"/>
      <c r="DL118" s="100"/>
      <c r="DM118" s="100"/>
      <c r="DN118" s="100"/>
      <c r="DO118" s="100"/>
      <c r="DP118" s="100"/>
      <c r="DQ118" s="100"/>
      <c r="DR118" s="100"/>
      <c r="DS118" s="100"/>
      <c r="DT118" s="100"/>
      <c r="DU118" s="100"/>
      <c r="DV118" s="100"/>
      <c r="DW118" s="100"/>
      <c r="DX118" s="100"/>
      <c r="DY118" s="100"/>
      <c r="DZ118" s="100"/>
      <c r="EA118" s="100"/>
      <c r="EB118" s="100"/>
      <c r="EC118" s="100"/>
      <c r="ED118" s="100"/>
      <c r="EE118" s="100"/>
      <c r="EF118" s="100"/>
      <c r="EG118" s="100"/>
      <c r="EH118" s="100"/>
      <c r="EI118" s="100"/>
      <c r="EJ118" s="100"/>
      <c r="EK118" s="100"/>
      <c r="EL118" s="100"/>
      <c r="EM118" s="100"/>
      <c r="EN118" s="100"/>
      <c r="EO118" s="100"/>
      <c r="EP118" s="100"/>
      <c r="EQ118" s="100"/>
      <c r="ER118" s="100"/>
      <c r="ES118" s="100"/>
      <c r="ET118" s="100"/>
      <c r="EU118" s="100"/>
      <c r="EV118" s="100"/>
      <c r="EW118" s="100"/>
      <c r="EX118" s="100"/>
      <c r="EY118" s="100"/>
      <c r="EZ118" s="100"/>
      <c r="FA118" s="100"/>
      <c r="FB118" s="100"/>
      <c r="FC118" s="100"/>
      <c r="FD118" s="100"/>
      <c r="FE118" s="100"/>
      <c r="FF118" s="100"/>
      <c r="FG118" s="100"/>
      <c r="FH118" s="100"/>
      <c r="FI118" s="100"/>
      <c r="FJ118" s="100"/>
      <c r="FK118" s="100"/>
      <c r="FL118" s="100"/>
      <c r="FM118" s="100"/>
      <c r="FN118" s="100"/>
      <c r="FO118" s="100"/>
      <c r="FP118" s="100"/>
      <c r="FQ118" s="100"/>
      <c r="FR118" s="100"/>
      <c r="FS118" s="100"/>
      <c r="FT118" s="100"/>
      <c r="FU118" s="100"/>
    </row>
    <row r="119" spans="1:177" s="91" customFormat="1">
      <c r="A119" s="253" t="s">
        <v>43</v>
      </c>
      <c r="B119" s="254" t="s">
        <v>44</v>
      </c>
      <c r="C119" s="255">
        <f t="shared" ref="C119:I119" si="25">C120+C121+C122+C123</f>
        <v>0</v>
      </c>
      <c r="D119" s="255">
        <f t="shared" si="25"/>
        <v>0</v>
      </c>
      <c r="E119" s="255">
        <f t="shared" si="25"/>
        <v>0</v>
      </c>
      <c r="F119" s="255">
        <f t="shared" si="25"/>
        <v>0</v>
      </c>
      <c r="G119" s="255">
        <f t="shared" si="25"/>
        <v>0</v>
      </c>
      <c r="H119" s="255">
        <f t="shared" si="25"/>
        <v>0</v>
      </c>
      <c r="I119" s="255">
        <f t="shared" si="25"/>
        <v>0</v>
      </c>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c r="CN119" s="100"/>
      <c r="CO119" s="100"/>
      <c r="CP119" s="100"/>
      <c r="CQ119" s="100"/>
      <c r="CR119" s="100"/>
      <c r="CS119" s="100"/>
      <c r="CT119" s="100"/>
      <c r="CU119" s="100"/>
      <c r="CV119" s="100"/>
      <c r="CW119" s="100"/>
      <c r="CX119" s="100"/>
      <c r="CY119" s="100"/>
      <c r="CZ119" s="100"/>
      <c r="DA119" s="100"/>
      <c r="DB119" s="100"/>
      <c r="DC119" s="100"/>
      <c r="DD119" s="100"/>
      <c r="DE119" s="100"/>
      <c r="DF119" s="100"/>
      <c r="DG119" s="100"/>
      <c r="DH119" s="100"/>
      <c r="DI119" s="100"/>
      <c r="DJ119" s="100"/>
      <c r="DK119" s="100"/>
      <c r="DL119" s="100"/>
      <c r="DM119" s="100"/>
      <c r="DN119" s="100"/>
      <c r="DO119" s="100"/>
      <c r="DP119" s="100"/>
      <c r="DQ119" s="100"/>
      <c r="DR119" s="100"/>
      <c r="DS119" s="100"/>
      <c r="DT119" s="100"/>
      <c r="DU119" s="100"/>
      <c r="DV119" s="100"/>
      <c r="DW119" s="100"/>
      <c r="DX119" s="100"/>
      <c r="DY119" s="100"/>
      <c r="DZ119" s="100"/>
      <c r="EA119" s="100"/>
      <c r="EB119" s="100"/>
      <c r="EC119" s="100"/>
      <c r="ED119" s="100"/>
      <c r="EE119" s="100"/>
      <c r="EF119" s="100"/>
      <c r="EG119" s="100"/>
      <c r="EH119" s="100"/>
      <c r="EI119" s="100"/>
      <c r="EJ119" s="100"/>
      <c r="EK119" s="100"/>
      <c r="EL119" s="100"/>
      <c r="EM119" s="100"/>
      <c r="EN119" s="100"/>
      <c r="EO119" s="100"/>
      <c r="EP119" s="100"/>
      <c r="EQ119" s="100"/>
      <c r="ER119" s="100"/>
      <c r="ES119" s="100"/>
      <c r="ET119" s="100"/>
      <c r="EU119" s="100"/>
      <c r="EV119" s="100"/>
      <c r="EW119" s="100"/>
      <c r="EX119" s="100"/>
      <c r="EY119" s="100"/>
      <c r="EZ119" s="100"/>
      <c r="FA119" s="100"/>
      <c r="FB119" s="100"/>
      <c r="FC119" s="100"/>
      <c r="FD119" s="100"/>
      <c r="FE119" s="100"/>
      <c r="FF119" s="100"/>
      <c r="FG119" s="100"/>
      <c r="FH119" s="100"/>
      <c r="FI119" s="100"/>
      <c r="FJ119" s="100"/>
      <c r="FK119" s="100"/>
      <c r="FL119" s="100"/>
      <c r="FM119" s="100"/>
      <c r="FN119" s="100"/>
      <c r="FO119" s="100"/>
      <c r="FP119" s="100"/>
      <c r="FQ119" s="100"/>
      <c r="FR119" s="100"/>
      <c r="FS119" s="100"/>
      <c r="FT119" s="100"/>
      <c r="FU119" s="100"/>
    </row>
    <row r="120" spans="1:177" s="8" customFormat="1" ht="15">
      <c r="A120" s="266" t="s">
        <v>43</v>
      </c>
      <c r="B120" s="267" t="s">
        <v>369</v>
      </c>
      <c r="C120" s="85">
        <v>0</v>
      </c>
      <c r="D120" s="85">
        <v>0</v>
      </c>
      <c r="E120" s="85">
        <v>0</v>
      </c>
      <c r="F120" s="85">
        <v>0</v>
      </c>
      <c r="G120" s="244">
        <f>(((D120*(1+Parâmetros!B11)*(1+Parâmetros!C11)*(1+Parâmetros!D11))+(E120*(1+Parâmetros!C11)*(1+Parâmetros!D11)+(F120*(1+Parâmetros!D11))))/3)*(1+Parâmetros!E11)*(1+Parâmetros!E13)*(1+Parâmetros!E18)</f>
        <v>0</v>
      </c>
      <c r="H120" s="268">
        <f>G120*(1+Parâmetros!F11)*(1+Parâmetros!F13)*(1+Parâmetros!F18)</f>
        <v>0</v>
      </c>
      <c r="I120" s="268">
        <f>H120*(1+Parâmetros!G11)*(1+Parâmetros!G13)*(1+Parâmetros!G18)</f>
        <v>0</v>
      </c>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c r="CN120" s="100"/>
      <c r="CO120" s="100"/>
      <c r="CP120" s="100"/>
      <c r="CQ120" s="100"/>
      <c r="CR120" s="100"/>
      <c r="CS120" s="100"/>
      <c r="CT120" s="100"/>
      <c r="CU120" s="100"/>
      <c r="CV120" s="100"/>
      <c r="CW120" s="100"/>
      <c r="CX120" s="100"/>
      <c r="CY120" s="100"/>
      <c r="CZ120" s="100"/>
      <c r="DA120" s="100"/>
      <c r="DB120" s="100"/>
      <c r="DC120" s="100"/>
      <c r="DD120" s="100"/>
      <c r="DE120" s="100"/>
      <c r="DF120" s="100"/>
      <c r="DG120" s="100"/>
      <c r="DH120" s="100"/>
      <c r="DI120" s="100"/>
      <c r="DJ120" s="100"/>
      <c r="DK120" s="100"/>
      <c r="DL120" s="100"/>
      <c r="DM120" s="100"/>
      <c r="DN120" s="100"/>
      <c r="DO120" s="100"/>
      <c r="DP120" s="100"/>
      <c r="DQ120" s="100"/>
      <c r="DR120" s="100"/>
      <c r="DS120" s="100"/>
      <c r="DT120" s="100"/>
      <c r="DU120" s="100"/>
      <c r="DV120" s="100"/>
      <c r="DW120" s="100"/>
      <c r="DX120" s="100"/>
      <c r="DY120" s="100"/>
      <c r="DZ120" s="100"/>
      <c r="EA120" s="100"/>
      <c r="EB120" s="100"/>
      <c r="EC120" s="100"/>
      <c r="ED120" s="100"/>
      <c r="EE120" s="100"/>
      <c r="EF120" s="100"/>
      <c r="EG120" s="100"/>
      <c r="EH120" s="100"/>
      <c r="EI120" s="100"/>
      <c r="EJ120" s="100"/>
      <c r="EK120" s="100"/>
      <c r="EL120" s="100"/>
      <c r="EM120" s="100"/>
      <c r="EN120" s="100"/>
      <c r="EO120" s="100"/>
      <c r="EP120" s="100"/>
      <c r="EQ120" s="100"/>
      <c r="ER120" s="100"/>
      <c r="ES120" s="100"/>
      <c r="ET120" s="100"/>
      <c r="EU120" s="100"/>
      <c r="EV120" s="100"/>
      <c r="EW120" s="100"/>
      <c r="EX120" s="100"/>
      <c r="EY120" s="100"/>
      <c r="EZ120" s="100"/>
      <c r="FA120" s="100"/>
      <c r="FB120" s="100"/>
      <c r="FC120" s="100"/>
      <c r="FD120" s="100"/>
      <c r="FE120" s="100"/>
      <c r="FF120" s="100"/>
      <c r="FG120" s="100"/>
      <c r="FH120" s="100"/>
      <c r="FI120" s="100"/>
      <c r="FJ120" s="100"/>
      <c r="FK120" s="100"/>
      <c r="FL120" s="100"/>
      <c r="FM120" s="100"/>
      <c r="FN120" s="100"/>
      <c r="FO120" s="100"/>
      <c r="FP120" s="100"/>
      <c r="FQ120" s="100"/>
      <c r="FR120" s="100"/>
      <c r="FS120" s="100"/>
      <c r="FT120" s="100"/>
      <c r="FU120" s="100"/>
    </row>
    <row r="121" spans="1:177" s="8" customFormat="1" ht="15">
      <c r="A121" s="266" t="s">
        <v>43</v>
      </c>
      <c r="B121" s="267" t="s">
        <v>370</v>
      </c>
      <c r="C121" s="90">
        <v>0</v>
      </c>
      <c r="D121" s="90">
        <v>0</v>
      </c>
      <c r="E121" s="90">
        <v>0</v>
      </c>
      <c r="F121" s="90">
        <v>0</v>
      </c>
      <c r="G121" s="244">
        <f>(((D121*(1+Parâmetros!B11)*(1+Parâmetros!C11)*(1+Parâmetros!D11))+(E121*(1+Parâmetros!C11)*(1+Parâmetros!D11)+(F121*(1+Parâmetros!D11))))/3)*(1+Parâmetros!E11)*(1+Parâmetros!E13)*(1+Parâmetros!E19)</f>
        <v>0</v>
      </c>
      <c r="H121" s="268">
        <f>G121*(1+Parâmetros!F11)*(1+Parâmetros!F13)*(1+Parâmetros!F19)</f>
        <v>0</v>
      </c>
      <c r="I121" s="268">
        <f>H121*(1+Parâmetros!G11)*(1+Parâmetros!G13)*(1+Parâmetros!G19)</f>
        <v>0</v>
      </c>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c r="CN121" s="100"/>
      <c r="CO121" s="100"/>
      <c r="CP121" s="100"/>
      <c r="CQ121" s="100"/>
      <c r="CR121" s="100"/>
      <c r="CS121" s="100"/>
      <c r="CT121" s="100"/>
      <c r="CU121" s="100"/>
      <c r="CV121" s="100"/>
      <c r="CW121" s="100"/>
      <c r="CX121" s="100"/>
      <c r="CY121" s="100"/>
      <c r="CZ121" s="100"/>
      <c r="DA121" s="100"/>
      <c r="DB121" s="100"/>
      <c r="DC121" s="100"/>
      <c r="DD121" s="100"/>
      <c r="DE121" s="100"/>
      <c r="DF121" s="100"/>
      <c r="DG121" s="100"/>
      <c r="DH121" s="100"/>
      <c r="DI121" s="100"/>
      <c r="DJ121" s="100"/>
      <c r="DK121" s="100"/>
      <c r="DL121" s="100"/>
      <c r="DM121" s="100"/>
      <c r="DN121" s="100"/>
      <c r="DO121" s="100"/>
      <c r="DP121" s="100"/>
      <c r="DQ121" s="100"/>
      <c r="DR121" s="100"/>
      <c r="DS121" s="100"/>
      <c r="DT121" s="100"/>
      <c r="DU121" s="100"/>
      <c r="DV121" s="100"/>
      <c r="DW121" s="100"/>
      <c r="DX121" s="100"/>
      <c r="DY121" s="100"/>
      <c r="DZ121" s="100"/>
      <c r="EA121" s="100"/>
      <c r="EB121" s="100"/>
      <c r="EC121" s="100"/>
      <c r="ED121" s="100"/>
      <c r="EE121" s="100"/>
      <c r="EF121" s="100"/>
      <c r="EG121" s="100"/>
      <c r="EH121" s="100"/>
      <c r="EI121" s="100"/>
      <c r="EJ121" s="100"/>
      <c r="EK121" s="100"/>
      <c r="EL121" s="100"/>
      <c r="EM121" s="100"/>
      <c r="EN121" s="100"/>
      <c r="EO121" s="100"/>
      <c r="EP121" s="100"/>
      <c r="EQ121" s="100"/>
      <c r="ER121" s="100"/>
      <c r="ES121" s="100"/>
      <c r="ET121" s="100"/>
      <c r="EU121" s="100"/>
      <c r="EV121" s="100"/>
      <c r="EW121" s="100"/>
      <c r="EX121" s="100"/>
      <c r="EY121" s="100"/>
      <c r="EZ121" s="100"/>
      <c r="FA121" s="100"/>
      <c r="FB121" s="100"/>
      <c r="FC121" s="100"/>
      <c r="FD121" s="100"/>
      <c r="FE121" s="100"/>
      <c r="FF121" s="100"/>
      <c r="FG121" s="100"/>
      <c r="FH121" s="100"/>
      <c r="FI121" s="100"/>
      <c r="FJ121" s="100"/>
      <c r="FK121" s="100"/>
      <c r="FL121" s="100"/>
      <c r="FM121" s="100"/>
      <c r="FN121" s="100"/>
      <c r="FO121" s="100"/>
      <c r="FP121" s="100"/>
      <c r="FQ121" s="100"/>
      <c r="FR121" s="100"/>
      <c r="FS121" s="100"/>
      <c r="FT121" s="100"/>
      <c r="FU121" s="100"/>
    </row>
    <row r="122" spans="1:177" s="8" customFormat="1" ht="14.25" customHeight="1">
      <c r="A122" s="266" t="s">
        <v>43</v>
      </c>
      <c r="B122" s="267" t="s">
        <v>204</v>
      </c>
      <c r="C122" s="90"/>
      <c r="D122" s="90"/>
      <c r="E122" s="90"/>
      <c r="F122" s="90"/>
      <c r="G122" s="244">
        <f>(((D122*(1+Parâmetros!B11)*(1+Parâmetros!C11)*(1+Parâmetros!D11))+(E122*(1+Parâmetros!C11)*(1+Parâmetros!D11)+(F122*(1+Parâmetros!D11))))/3)*(1+Parâmetros!E11)*(1+Parâmetros!E13)*(1+Parâmetros!E18)</f>
        <v>0</v>
      </c>
      <c r="H122" s="268">
        <f>G122*(1+Parâmetros!F11)*(1+Parâmetros!F13)*(1+Parâmetros!F18)</f>
        <v>0</v>
      </c>
      <c r="I122" s="268">
        <f>H122*(1+Parâmetros!G11)*(1+Parâmetros!G13)*(1+Parâmetros!G18)</f>
        <v>0</v>
      </c>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100"/>
      <c r="DH122" s="100"/>
      <c r="DI122" s="100"/>
      <c r="DJ122" s="100"/>
      <c r="DK122" s="100"/>
      <c r="DL122" s="100"/>
      <c r="DM122" s="100"/>
      <c r="DN122" s="100"/>
      <c r="DO122" s="100"/>
      <c r="DP122" s="100"/>
      <c r="DQ122" s="100"/>
      <c r="DR122" s="100"/>
      <c r="DS122" s="100"/>
      <c r="DT122" s="100"/>
      <c r="DU122" s="100"/>
      <c r="DV122" s="100"/>
      <c r="DW122" s="100"/>
      <c r="DX122" s="100"/>
      <c r="DY122" s="100"/>
      <c r="DZ122" s="100"/>
      <c r="EA122" s="100"/>
      <c r="EB122" s="100"/>
      <c r="EC122" s="100"/>
      <c r="ED122" s="100"/>
      <c r="EE122" s="100"/>
      <c r="EF122" s="100"/>
      <c r="EG122" s="100"/>
      <c r="EH122" s="100"/>
      <c r="EI122" s="100"/>
      <c r="EJ122" s="100"/>
      <c r="EK122" s="100"/>
      <c r="EL122" s="100"/>
      <c r="EM122" s="100"/>
      <c r="EN122" s="100"/>
      <c r="EO122" s="100"/>
      <c r="EP122" s="100"/>
      <c r="EQ122" s="100"/>
      <c r="ER122" s="100"/>
      <c r="ES122" s="100"/>
      <c r="ET122" s="100"/>
      <c r="EU122" s="100"/>
      <c r="EV122" s="100"/>
      <c r="EW122" s="100"/>
      <c r="EX122" s="100"/>
      <c r="EY122" s="100"/>
      <c r="EZ122" s="100"/>
      <c r="FA122" s="100"/>
      <c r="FB122" s="100"/>
      <c r="FC122" s="100"/>
      <c r="FD122" s="100"/>
      <c r="FE122" s="100"/>
      <c r="FF122" s="100"/>
      <c r="FG122" s="100"/>
      <c r="FH122" s="100"/>
      <c r="FI122" s="100"/>
      <c r="FJ122" s="100"/>
      <c r="FK122" s="100"/>
      <c r="FL122" s="100"/>
      <c r="FM122" s="100"/>
      <c r="FN122" s="100"/>
      <c r="FO122" s="100"/>
      <c r="FP122" s="100"/>
      <c r="FQ122" s="100"/>
      <c r="FR122" s="100"/>
      <c r="FS122" s="100"/>
      <c r="FT122" s="100"/>
      <c r="FU122" s="100"/>
    </row>
    <row r="123" spans="1:177" s="440" customFormat="1" ht="14.25" customHeight="1">
      <c r="A123" s="266" t="s">
        <v>612</v>
      </c>
      <c r="B123" s="269" t="s">
        <v>620</v>
      </c>
      <c r="C123" s="90"/>
      <c r="D123" s="90"/>
      <c r="E123" s="90"/>
      <c r="F123" s="90"/>
      <c r="G123" s="244">
        <f>((D123+E123+F123)/3)*(1+Parâmetros!E11)</f>
        <v>0</v>
      </c>
      <c r="H123" s="268">
        <f>((E123+F123+G123)/3)*(1+Parâmetros!F11)</f>
        <v>0</v>
      </c>
      <c r="I123" s="268">
        <f>((F123+G123+H123)/3)*(1+Parâmetros!G11)</f>
        <v>0</v>
      </c>
      <c r="J123" s="439"/>
      <c r="K123" s="439"/>
      <c r="L123" s="439"/>
      <c r="M123" s="439"/>
      <c r="N123" s="439"/>
      <c r="O123" s="439"/>
      <c r="P123" s="439"/>
      <c r="Q123" s="439"/>
      <c r="R123" s="439"/>
      <c r="S123" s="439"/>
      <c r="T123" s="439"/>
      <c r="U123" s="439"/>
      <c r="V123" s="439"/>
      <c r="W123" s="439"/>
      <c r="X123" s="439"/>
      <c r="Y123" s="439"/>
      <c r="Z123" s="439"/>
      <c r="AA123" s="439"/>
      <c r="AB123" s="439"/>
      <c r="AC123" s="439"/>
      <c r="AD123" s="439"/>
      <c r="AE123" s="439"/>
      <c r="AF123" s="439"/>
      <c r="AG123" s="439"/>
      <c r="AH123" s="439"/>
      <c r="AI123" s="439"/>
      <c r="AJ123" s="439"/>
      <c r="AK123" s="439"/>
      <c r="AL123" s="439"/>
      <c r="AM123" s="439"/>
      <c r="AN123" s="439"/>
      <c r="AO123" s="439"/>
      <c r="AP123" s="439"/>
      <c r="AQ123" s="439"/>
      <c r="AR123" s="439"/>
      <c r="AS123" s="439"/>
      <c r="AT123" s="439"/>
      <c r="AU123" s="439"/>
      <c r="AV123" s="439"/>
      <c r="AW123" s="439"/>
      <c r="AX123" s="439"/>
      <c r="AY123" s="439"/>
      <c r="AZ123" s="439"/>
      <c r="BA123" s="439"/>
      <c r="BB123" s="439"/>
      <c r="BC123" s="439"/>
      <c r="BD123" s="439"/>
      <c r="BE123" s="439"/>
      <c r="BF123" s="439"/>
      <c r="BG123" s="439"/>
      <c r="BH123" s="439"/>
      <c r="BI123" s="439"/>
      <c r="BJ123" s="439"/>
      <c r="BK123" s="439"/>
      <c r="BL123" s="439"/>
      <c r="BM123" s="439"/>
      <c r="BN123" s="439"/>
      <c r="BO123" s="439"/>
      <c r="BP123" s="439"/>
      <c r="BQ123" s="439"/>
      <c r="BR123" s="439"/>
      <c r="BS123" s="439"/>
      <c r="BT123" s="439"/>
      <c r="BU123" s="439"/>
      <c r="BV123" s="439"/>
      <c r="BW123" s="439"/>
      <c r="BX123" s="439"/>
      <c r="BY123" s="439"/>
      <c r="BZ123" s="439"/>
      <c r="CA123" s="439"/>
      <c r="CB123" s="439"/>
      <c r="CC123" s="439"/>
      <c r="CD123" s="439"/>
      <c r="CE123" s="439"/>
      <c r="CF123" s="439"/>
      <c r="CG123" s="439"/>
      <c r="CH123" s="439"/>
      <c r="CI123" s="439"/>
      <c r="CJ123" s="439"/>
      <c r="CK123" s="439"/>
      <c r="CL123" s="439"/>
      <c r="CM123" s="439"/>
      <c r="CN123" s="439"/>
      <c r="CO123" s="439"/>
      <c r="CP123" s="439"/>
      <c r="CQ123" s="439"/>
      <c r="CR123" s="439"/>
      <c r="CS123" s="439"/>
      <c r="CT123" s="439"/>
      <c r="CU123" s="439"/>
      <c r="CV123" s="439"/>
      <c r="CW123" s="439"/>
      <c r="CX123" s="439"/>
      <c r="CY123" s="439"/>
      <c r="CZ123" s="439"/>
      <c r="DA123" s="439"/>
      <c r="DB123" s="439"/>
      <c r="DC123" s="439"/>
      <c r="DD123" s="439"/>
      <c r="DE123" s="439"/>
      <c r="DF123" s="439"/>
      <c r="DG123" s="439"/>
      <c r="DH123" s="439"/>
      <c r="DI123" s="439"/>
      <c r="DJ123" s="439"/>
      <c r="DK123" s="439"/>
      <c r="DL123" s="439"/>
      <c r="DM123" s="439"/>
      <c r="DN123" s="439"/>
      <c r="DO123" s="439"/>
      <c r="DP123" s="439"/>
      <c r="DQ123" s="439"/>
      <c r="DR123" s="439"/>
      <c r="DS123" s="439"/>
      <c r="DT123" s="439"/>
      <c r="DU123" s="439"/>
      <c r="DV123" s="439"/>
      <c r="DW123" s="439"/>
      <c r="DX123" s="439"/>
      <c r="DY123" s="439"/>
      <c r="DZ123" s="439"/>
      <c r="EA123" s="439"/>
      <c r="EB123" s="439"/>
      <c r="EC123" s="439"/>
      <c r="ED123" s="439"/>
      <c r="EE123" s="439"/>
      <c r="EF123" s="439"/>
      <c r="EG123" s="439"/>
      <c r="EH123" s="439"/>
      <c r="EI123" s="439"/>
      <c r="EJ123" s="439"/>
      <c r="EK123" s="439"/>
      <c r="EL123" s="439"/>
      <c r="EM123" s="439"/>
      <c r="EN123" s="439"/>
      <c r="EO123" s="439"/>
      <c r="EP123" s="439"/>
      <c r="EQ123" s="439"/>
      <c r="ER123" s="439"/>
      <c r="ES123" s="439"/>
      <c r="ET123" s="439"/>
      <c r="EU123" s="439"/>
      <c r="EV123" s="439"/>
      <c r="EW123" s="439"/>
      <c r="EX123" s="439"/>
      <c r="EY123" s="439"/>
      <c r="EZ123" s="439"/>
      <c r="FA123" s="439"/>
      <c r="FB123" s="439"/>
      <c r="FC123" s="439"/>
      <c r="FD123" s="439"/>
      <c r="FE123" s="439"/>
      <c r="FF123" s="439"/>
      <c r="FG123" s="439"/>
      <c r="FH123" s="439"/>
      <c r="FI123" s="439"/>
      <c r="FJ123" s="439"/>
      <c r="FK123" s="439"/>
      <c r="FL123" s="439"/>
      <c r="FM123" s="439"/>
      <c r="FN123" s="439"/>
      <c r="FO123" s="439"/>
      <c r="FP123" s="439"/>
      <c r="FQ123" s="439"/>
      <c r="FR123" s="439"/>
      <c r="FS123" s="439"/>
      <c r="FT123" s="439"/>
      <c r="FU123" s="439"/>
    </row>
    <row r="124" spans="1:177" s="92" customFormat="1">
      <c r="A124" s="253" t="s">
        <v>45</v>
      </c>
      <c r="B124" s="254" t="s">
        <v>131</v>
      </c>
      <c r="C124" s="255">
        <f t="shared" ref="C124:I124" si="26">C125+C126+C127+C128</f>
        <v>0</v>
      </c>
      <c r="D124" s="255">
        <f t="shared" si="26"/>
        <v>0</v>
      </c>
      <c r="E124" s="255">
        <f t="shared" si="26"/>
        <v>0</v>
      </c>
      <c r="F124" s="255">
        <f t="shared" si="26"/>
        <v>0</v>
      </c>
      <c r="G124" s="255">
        <f t="shared" si="26"/>
        <v>0</v>
      </c>
      <c r="H124" s="255">
        <f t="shared" si="26"/>
        <v>0</v>
      </c>
      <c r="I124" s="255">
        <f t="shared" si="26"/>
        <v>0</v>
      </c>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c r="CA124" s="86"/>
      <c r="CB124" s="86"/>
      <c r="CC124" s="86"/>
      <c r="CD124" s="86"/>
      <c r="CE124" s="86"/>
      <c r="CF124" s="86"/>
      <c r="CG124" s="86"/>
      <c r="CH124" s="86"/>
      <c r="CI124" s="86"/>
      <c r="CJ124" s="86"/>
      <c r="CK124" s="86"/>
      <c r="CL124" s="86"/>
      <c r="CM124" s="86"/>
      <c r="CN124" s="86"/>
      <c r="CO124" s="86"/>
      <c r="CP124" s="86"/>
      <c r="CQ124" s="86"/>
      <c r="CR124" s="86"/>
      <c r="CS124" s="86"/>
      <c r="CT124" s="86"/>
      <c r="CU124" s="86"/>
      <c r="CV124" s="86"/>
      <c r="CW124" s="86"/>
      <c r="CX124" s="86"/>
      <c r="CY124" s="86"/>
      <c r="CZ124" s="86"/>
      <c r="DA124" s="86"/>
      <c r="DB124" s="86"/>
      <c r="DC124" s="86"/>
      <c r="DD124" s="86"/>
      <c r="DE124" s="86"/>
      <c r="DF124" s="86"/>
      <c r="DG124" s="86"/>
      <c r="DH124" s="86"/>
      <c r="DI124" s="86"/>
      <c r="DJ124" s="86"/>
      <c r="DK124" s="86"/>
      <c r="DL124" s="86"/>
      <c r="DM124" s="86"/>
      <c r="DN124" s="86"/>
      <c r="DO124" s="86"/>
      <c r="DP124" s="86"/>
      <c r="DQ124" s="86"/>
      <c r="DR124" s="86"/>
      <c r="DS124" s="86"/>
      <c r="DT124" s="86"/>
      <c r="DU124" s="86"/>
      <c r="DV124" s="86"/>
      <c r="DW124" s="86"/>
      <c r="DX124" s="86"/>
      <c r="DY124" s="86"/>
      <c r="DZ124" s="86"/>
      <c r="EA124" s="86"/>
      <c r="EB124" s="86"/>
      <c r="EC124" s="86"/>
      <c r="ED124" s="86"/>
      <c r="EE124" s="86"/>
      <c r="EF124" s="86"/>
      <c r="EG124" s="86"/>
      <c r="EH124" s="86"/>
      <c r="EI124" s="86"/>
      <c r="EJ124" s="86"/>
      <c r="EK124" s="86"/>
      <c r="EL124" s="86"/>
      <c r="EM124" s="86"/>
      <c r="EN124" s="86"/>
      <c r="EO124" s="86"/>
      <c r="EP124" s="86"/>
      <c r="EQ124" s="86"/>
      <c r="ER124" s="86"/>
      <c r="ES124" s="86"/>
      <c r="ET124" s="86"/>
      <c r="EU124" s="86"/>
      <c r="EV124" s="86"/>
      <c r="EW124" s="86"/>
      <c r="EX124" s="86"/>
      <c r="EY124" s="86"/>
      <c r="EZ124" s="86"/>
      <c r="FA124" s="86"/>
      <c r="FB124" s="86"/>
      <c r="FC124" s="86"/>
      <c r="FD124" s="86"/>
      <c r="FE124" s="86"/>
      <c r="FF124" s="86"/>
      <c r="FG124" s="86"/>
      <c r="FH124" s="86"/>
      <c r="FI124" s="86"/>
      <c r="FJ124" s="86"/>
      <c r="FK124" s="86"/>
      <c r="FL124" s="86"/>
      <c r="FM124" s="86"/>
      <c r="FN124" s="86"/>
      <c r="FO124" s="86"/>
      <c r="FP124" s="86"/>
      <c r="FQ124" s="86"/>
      <c r="FR124" s="86"/>
      <c r="FS124" s="86"/>
      <c r="FT124" s="86"/>
      <c r="FU124" s="86"/>
    </row>
    <row r="125" spans="1:177" customFormat="1" ht="15">
      <c r="A125" s="266" t="s">
        <v>45</v>
      </c>
      <c r="B125" s="267" t="s">
        <v>371</v>
      </c>
      <c r="C125" s="90">
        <v>0</v>
      </c>
      <c r="D125" s="90">
        <v>0</v>
      </c>
      <c r="E125" s="90">
        <v>0</v>
      </c>
      <c r="F125" s="90">
        <v>0</v>
      </c>
      <c r="G125" s="244">
        <f>(((D125*(1+Parâmetros!B11)*(1+Parâmetros!C11)*(1+Parâmetros!D11))+(E125*(1+Parâmetros!C11)*(1+Parâmetros!D11)+(F125*(1+Parâmetros!D11))))/3)*(1+Parâmetros!E21)</f>
        <v>0</v>
      </c>
      <c r="H125" s="268">
        <f>G125*(1+Parâmetros!F21)</f>
        <v>0</v>
      </c>
      <c r="I125" s="268">
        <f>H125*(1+Parâmetros!G21)</f>
        <v>0</v>
      </c>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c r="CA125" s="86"/>
      <c r="CB125" s="86"/>
      <c r="CC125" s="86"/>
      <c r="CD125" s="86"/>
      <c r="CE125" s="86"/>
      <c r="CF125" s="86"/>
      <c r="CG125" s="86"/>
      <c r="CH125" s="86"/>
      <c r="CI125" s="86"/>
      <c r="CJ125" s="86"/>
      <c r="CK125" s="86"/>
      <c r="CL125" s="86"/>
      <c r="CM125" s="86"/>
      <c r="CN125" s="86"/>
      <c r="CO125" s="86"/>
      <c r="CP125" s="86"/>
      <c r="CQ125" s="86"/>
      <c r="CR125" s="86"/>
      <c r="CS125" s="86"/>
      <c r="CT125" s="86"/>
      <c r="CU125" s="86"/>
      <c r="CV125" s="86"/>
      <c r="CW125" s="86"/>
      <c r="CX125" s="86"/>
      <c r="CY125" s="86"/>
      <c r="CZ125" s="86"/>
      <c r="DA125" s="86"/>
      <c r="DB125" s="86"/>
      <c r="DC125" s="86"/>
      <c r="DD125" s="86"/>
      <c r="DE125" s="86"/>
      <c r="DF125" s="86"/>
      <c r="DG125" s="86"/>
      <c r="DH125" s="86"/>
      <c r="DI125" s="86"/>
      <c r="DJ125" s="86"/>
      <c r="DK125" s="86"/>
      <c r="DL125" s="86"/>
      <c r="DM125" s="86"/>
      <c r="DN125" s="86"/>
      <c r="DO125" s="86"/>
      <c r="DP125" s="86"/>
      <c r="DQ125" s="86"/>
      <c r="DR125" s="86"/>
      <c r="DS125" s="86"/>
      <c r="DT125" s="86"/>
      <c r="DU125" s="86"/>
      <c r="DV125" s="86"/>
      <c r="DW125" s="86"/>
      <c r="DX125" s="86"/>
      <c r="DY125" s="86"/>
      <c r="DZ125" s="86"/>
      <c r="EA125" s="86"/>
      <c r="EB125" s="86"/>
      <c r="EC125" s="86"/>
      <c r="ED125" s="86"/>
      <c r="EE125" s="86"/>
      <c r="EF125" s="86"/>
      <c r="EG125" s="86"/>
      <c r="EH125" s="86"/>
      <c r="EI125" s="86"/>
      <c r="EJ125" s="86"/>
      <c r="EK125" s="86"/>
      <c r="EL125" s="86"/>
      <c r="EM125" s="86"/>
      <c r="EN125" s="86"/>
      <c r="EO125" s="86"/>
      <c r="EP125" s="86"/>
      <c r="EQ125" s="86"/>
      <c r="ER125" s="86"/>
      <c r="ES125" s="86"/>
      <c r="ET125" s="86"/>
      <c r="EU125" s="86"/>
      <c r="EV125" s="86"/>
      <c r="EW125" s="86"/>
      <c r="EX125" s="86"/>
      <c r="EY125" s="86"/>
      <c r="EZ125" s="86"/>
      <c r="FA125" s="86"/>
      <c r="FB125" s="86"/>
      <c r="FC125" s="86"/>
      <c r="FD125" s="86"/>
      <c r="FE125" s="86"/>
      <c r="FF125" s="86"/>
      <c r="FG125" s="86"/>
      <c r="FH125" s="86"/>
      <c r="FI125" s="86"/>
      <c r="FJ125" s="86"/>
      <c r="FK125" s="86"/>
      <c r="FL125" s="86"/>
      <c r="FM125" s="86"/>
      <c r="FN125" s="86"/>
      <c r="FO125" s="86"/>
      <c r="FP125" s="86"/>
      <c r="FQ125" s="86"/>
      <c r="FR125" s="86"/>
      <c r="FS125" s="86"/>
      <c r="FT125" s="86"/>
      <c r="FU125" s="86"/>
    </row>
    <row r="126" spans="1:177" customFormat="1" ht="15">
      <c r="A126" s="266" t="s">
        <v>45</v>
      </c>
      <c r="B126" s="267" t="s">
        <v>372</v>
      </c>
      <c r="C126" s="90">
        <v>0</v>
      </c>
      <c r="D126" s="90">
        <v>0</v>
      </c>
      <c r="E126" s="90">
        <v>0</v>
      </c>
      <c r="F126" s="90">
        <v>0</v>
      </c>
      <c r="G126" s="244">
        <f>(((D126*(1+Parâmetros!B11)*(1+Parâmetros!C11)*(1+Parâmetros!D11))+(E126*(1+Parâmetros!C11)*(1+Parâmetros!D11)+(F126*(1+Parâmetros!D11))))/3)*(1+Parâmetros!E21)</f>
        <v>0</v>
      </c>
      <c r="H126" s="268">
        <f>G126*(1+Parâmetros!F21)</f>
        <v>0</v>
      </c>
      <c r="I126" s="268">
        <f>H126*(1+Parâmetros!G21)</f>
        <v>0</v>
      </c>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6"/>
      <c r="CD126" s="86"/>
      <c r="CE126" s="86"/>
      <c r="CF126" s="86"/>
      <c r="CG126" s="86"/>
      <c r="CH126" s="86"/>
      <c r="CI126" s="86"/>
      <c r="CJ126" s="86"/>
      <c r="CK126" s="86"/>
      <c r="CL126" s="86"/>
      <c r="CM126" s="86"/>
      <c r="CN126" s="86"/>
      <c r="CO126" s="86"/>
      <c r="CP126" s="86"/>
      <c r="CQ126" s="86"/>
      <c r="CR126" s="86"/>
      <c r="CS126" s="86"/>
      <c r="CT126" s="86"/>
      <c r="CU126" s="86"/>
      <c r="CV126" s="86"/>
      <c r="CW126" s="86"/>
      <c r="CX126" s="86"/>
      <c r="CY126" s="86"/>
      <c r="CZ126" s="86"/>
      <c r="DA126" s="86"/>
      <c r="DB126" s="86"/>
      <c r="DC126" s="86"/>
      <c r="DD126" s="86"/>
      <c r="DE126" s="86"/>
      <c r="DF126" s="86"/>
      <c r="DG126" s="86"/>
      <c r="DH126" s="86"/>
      <c r="DI126" s="86"/>
      <c r="DJ126" s="86"/>
      <c r="DK126" s="86"/>
      <c r="DL126" s="86"/>
      <c r="DM126" s="86"/>
      <c r="DN126" s="86"/>
      <c r="DO126" s="86"/>
      <c r="DP126" s="86"/>
      <c r="DQ126" s="86"/>
      <c r="DR126" s="86"/>
      <c r="DS126" s="86"/>
      <c r="DT126" s="86"/>
      <c r="DU126" s="86"/>
      <c r="DV126" s="86"/>
      <c r="DW126" s="86"/>
      <c r="DX126" s="86"/>
      <c r="DY126" s="86"/>
      <c r="DZ126" s="86"/>
      <c r="EA126" s="86"/>
      <c r="EB126" s="86"/>
      <c r="EC126" s="86"/>
      <c r="ED126" s="86"/>
      <c r="EE126" s="86"/>
      <c r="EF126" s="86"/>
      <c r="EG126" s="86"/>
      <c r="EH126" s="86"/>
      <c r="EI126" s="86"/>
      <c r="EJ126" s="86"/>
      <c r="EK126" s="86"/>
      <c r="EL126" s="86"/>
      <c r="EM126" s="86"/>
      <c r="EN126" s="86"/>
      <c r="EO126" s="86"/>
      <c r="EP126" s="86"/>
      <c r="EQ126" s="86"/>
      <c r="ER126" s="86"/>
      <c r="ES126" s="86"/>
      <c r="ET126" s="86"/>
      <c r="EU126" s="86"/>
      <c r="EV126" s="86"/>
      <c r="EW126" s="86"/>
      <c r="EX126" s="86"/>
      <c r="EY126" s="86"/>
      <c r="EZ126" s="86"/>
      <c r="FA126" s="86"/>
      <c r="FB126" s="86"/>
      <c r="FC126" s="86"/>
      <c r="FD126" s="86"/>
      <c r="FE126" s="86"/>
      <c r="FF126" s="86"/>
      <c r="FG126" s="86"/>
      <c r="FH126" s="86"/>
      <c r="FI126" s="86"/>
      <c r="FJ126" s="86"/>
      <c r="FK126" s="86"/>
      <c r="FL126" s="86"/>
      <c r="FM126" s="86"/>
      <c r="FN126" s="86"/>
      <c r="FO126" s="86"/>
      <c r="FP126" s="86"/>
      <c r="FQ126" s="86"/>
      <c r="FR126" s="86"/>
      <c r="FS126" s="86"/>
      <c r="FT126" s="86"/>
      <c r="FU126" s="86"/>
    </row>
    <row r="127" spans="1:177" customFormat="1" ht="15">
      <c r="A127" s="266" t="s">
        <v>45</v>
      </c>
      <c r="B127" s="267" t="s">
        <v>205</v>
      </c>
      <c r="C127" s="90">
        <v>0</v>
      </c>
      <c r="D127" s="90">
        <v>0</v>
      </c>
      <c r="E127" s="90">
        <v>0</v>
      </c>
      <c r="F127" s="90">
        <v>0</v>
      </c>
      <c r="G127" s="244">
        <f>(((D127*(1+Parâmetros!B11)*(1+Parâmetros!C11)*(1+Parâmetros!D11))+(E127*(1+Parâmetros!C11)*(1+Parâmetros!D11)+(F127*(1+Parâmetros!D11))))/3)*(1+Parâmetros!E21)</f>
        <v>0</v>
      </c>
      <c r="H127" s="268">
        <f>G127*(1+Parâmetros!F21)</f>
        <v>0</v>
      </c>
      <c r="I127" s="268">
        <f>H127*(1+Parâmetros!G21)</f>
        <v>0</v>
      </c>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86"/>
      <c r="CQ127" s="86"/>
      <c r="CR127" s="86"/>
      <c r="CS127" s="86"/>
      <c r="CT127" s="86"/>
      <c r="CU127" s="86"/>
      <c r="CV127" s="86"/>
      <c r="CW127" s="86"/>
      <c r="CX127" s="86"/>
      <c r="CY127" s="86"/>
      <c r="CZ127" s="86"/>
      <c r="DA127" s="86"/>
      <c r="DB127" s="86"/>
      <c r="DC127" s="86"/>
      <c r="DD127" s="86"/>
      <c r="DE127" s="86"/>
      <c r="DF127" s="86"/>
      <c r="DG127" s="86"/>
      <c r="DH127" s="86"/>
      <c r="DI127" s="86"/>
      <c r="DJ127" s="86"/>
      <c r="DK127" s="86"/>
      <c r="DL127" s="86"/>
      <c r="DM127" s="86"/>
      <c r="DN127" s="86"/>
      <c r="DO127" s="86"/>
      <c r="DP127" s="86"/>
      <c r="DQ127" s="86"/>
      <c r="DR127" s="86"/>
      <c r="DS127" s="86"/>
      <c r="DT127" s="86"/>
      <c r="DU127" s="86"/>
      <c r="DV127" s="86"/>
      <c r="DW127" s="86"/>
      <c r="DX127" s="86"/>
      <c r="DY127" s="86"/>
      <c r="DZ127" s="86"/>
      <c r="EA127" s="86"/>
      <c r="EB127" s="86"/>
      <c r="EC127" s="86"/>
      <c r="ED127" s="86"/>
      <c r="EE127" s="86"/>
      <c r="EF127" s="86"/>
      <c r="EG127" s="86"/>
      <c r="EH127" s="86"/>
      <c r="EI127" s="86"/>
      <c r="EJ127" s="86"/>
      <c r="EK127" s="86"/>
      <c r="EL127" s="86"/>
      <c r="EM127" s="86"/>
      <c r="EN127" s="86"/>
      <c r="EO127" s="86"/>
      <c r="EP127" s="86"/>
      <c r="EQ127" s="86"/>
      <c r="ER127" s="86"/>
      <c r="ES127" s="86"/>
      <c r="ET127" s="86"/>
      <c r="EU127" s="86"/>
      <c r="EV127" s="86"/>
      <c r="EW127" s="86"/>
      <c r="EX127" s="86"/>
      <c r="EY127" s="86"/>
      <c r="EZ127" s="86"/>
      <c r="FA127" s="86"/>
      <c r="FB127" s="86"/>
      <c r="FC127" s="86"/>
      <c r="FD127" s="86"/>
      <c r="FE127" s="86"/>
      <c r="FF127" s="86"/>
      <c r="FG127" s="86"/>
      <c r="FH127" s="86"/>
      <c r="FI127" s="86"/>
      <c r="FJ127" s="86"/>
      <c r="FK127" s="86"/>
      <c r="FL127" s="86"/>
      <c r="FM127" s="86"/>
      <c r="FN127" s="86"/>
      <c r="FO127" s="86"/>
      <c r="FP127" s="86"/>
      <c r="FQ127" s="86"/>
      <c r="FR127" s="86"/>
      <c r="FS127" s="86"/>
      <c r="FT127" s="86"/>
      <c r="FU127" s="86"/>
    </row>
    <row r="128" spans="1:177" customFormat="1">
      <c r="A128" s="266" t="s">
        <v>613</v>
      </c>
      <c r="B128" s="267" t="s">
        <v>621</v>
      </c>
      <c r="C128" s="90"/>
      <c r="D128" s="90"/>
      <c r="E128" s="90"/>
      <c r="F128" s="90"/>
      <c r="G128" s="244">
        <f>((D128+E128+F128)/3)*(1+Parâmetros!E11)</f>
        <v>0</v>
      </c>
      <c r="H128" s="244">
        <f>((E128+F128+G128)/3)*(1+Parâmetros!F11)</f>
        <v>0</v>
      </c>
      <c r="I128" s="244">
        <f>((F128+G128+H128)/3)*(1+Parâmetros!G11)</f>
        <v>0</v>
      </c>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c r="CU128" s="86"/>
      <c r="CV128" s="86"/>
      <c r="CW128" s="86"/>
      <c r="CX128" s="86"/>
      <c r="CY128" s="86"/>
      <c r="CZ128" s="86"/>
      <c r="DA128" s="86"/>
      <c r="DB128" s="86"/>
      <c r="DC128" s="86"/>
      <c r="DD128" s="86"/>
      <c r="DE128" s="86"/>
      <c r="DF128" s="86"/>
      <c r="DG128" s="86"/>
      <c r="DH128" s="86"/>
      <c r="DI128" s="86"/>
      <c r="DJ128" s="86"/>
      <c r="DK128" s="86"/>
      <c r="DL128" s="86"/>
      <c r="DM128" s="86"/>
      <c r="DN128" s="86"/>
      <c r="DO128" s="86"/>
      <c r="DP128" s="86"/>
      <c r="DQ128" s="86"/>
      <c r="DR128" s="86"/>
      <c r="DS128" s="86"/>
      <c r="DT128" s="86"/>
      <c r="DU128" s="86"/>
      <c r="DV128" s="86"/>
      <c r="DW128" s="86"/>
      <c r="DX128" s="86"/>
      <c r="DY128" s="86"/>
      <c r="DZ128" s="86"/>
      <c r="EA128" s="86"/>
      <c r="EB128" s="86"/>
      <c r="EC128" s="86"/>
      <c r="ED128" s="86"/>
      <c r="EE128" s="86"/>
      <c r="EF128" s="86"/>
      <c r="EG128" s="86"/>
      <c r="EH128" s="86"/>
      <c r="EI128" s="86"/>
      <c r="EJ128" s="86"/>
      <c r="EK128" s="86"/>
      <c r="EL128" s="86"/>
      <c r="EM128" s="86"/>
      <c r="EN128" s="86"/>
      <c r="EO128" s="86"/>
      <c r="EP128" s="86"/>
      <c r="EQ128" s="86"/>
      <c r="ER128" s="86"/>
      <c r="ES128" s="86"/>
      <c r="ET128" s="86"/>
      <c r="EU128" s="86"/>
      <c r="EV128" s="86"/>
      <c r="EW128" s="86"/>
      <c r="EX128" s="86"/>
      <c r="EY128" s="86"/>
      <c r="EZ128" s="86"/>
      <c r="FA128" s="86"/>
      <c r="FB128" s="86"/>
      <c r="FC128" s="86"/>
      <c r="FD128" s="86"/>
      <c r="FE128" s="86"/>
      <c r="FF128" s="86"/>
      <c r="FG128" s="86"/>
      <c r="FH128" s="86"/>
      <c r="FI128" s="86"/>
      <c r="FJ128" s="86"/>
      <c r="FK128" s="86"/>
      <c r="FL128" s="86"/>
      <c r="FM128" s="86"/>
      <c r="FN128" s="86"/>
      <c r="FO128" s="86"/>
      <c r="FP128" s="86"/>
      <c r="FQ128" s="86"/>
      <c r="FR128" s="86"/>
      <c r="FS128" s="86"/>
      <c r="FT128" s="86"/>
      <c r="FU128" s="86"/>
    </row>
    <row r="129" spans="1:177" s="91" customFormat="1">
      <c r="A129" s="253" t="s">
        <v>46</v>
      </c>
      <c r="B129" s="254" t="s">
        <v>47</v>
      </c>
      <c r="C129" s="255">
        <f t="shared" ref="C129:I129" si="27">C130+C131+C132+C133</f>
        <v>0</v>
      </c>
      <c r="D129" s="255">
        <f t="shared" si="27"/>
        <v>0</v>
      </c>
      <c r="E129" s="255">
        <f t="shared" si="27"/>
        <v>0</v>
      </c>
      <c r="F129" s="255">
        <f t="shared" si="27"/>
        <v>0</v>
      </c>
      <c r="G129" s="255">
        <f t="shared" si="27"/>
        <v>0</v>
      </c>
      <c r="H129" s="255">
        <f t="shared" si="27"/>
        <v>0</v>
      </c>
      <c r="I129" s="255">
        <f t="shared" si="27"/>
        <v>0</v>
      </c>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100"/>
      <c r="DH129" s="100"/>
      <c r="DI129" s="100"/>
      <c r="DJ129" s="100"/>
      <c r="DK129" s="100"/>
      <c r="DL129" s="100"/>
      <c r="DM129" s="100"/>
      <c r="DN129" s="100"/>
      <c r="DO129" s="100"/>
      <c r="DP129" s="100"/>
      <c r="DQ129" s="100"/>
      <c r="DR129" s="100"/>
      <c r="DS129" s="100"/>
      <c r="DT129" s="100"/>
      <c r="DU129" s="100"/>
      <c r="DV129" s="100"/>
      <c r="DW129" s="100"/>
      <c r="DX129" s="100"/>
      <c r="DY129" s="100"/>
      <c r="DZ129" s="100"/>
      <c r="EA129" s="100"/>
      <c r="EB129" s="100"/>
      <c r="EC129" s="100"/>
      <c r="ED129" s="100"/>
      <c r="EE129" s="100"/>
      <c r="EF129" s="100"/>
      <c r="EG129" s="100"/>
      <c r="EH129" s="100"/>
      <c r="EI129" s="100"/>
      <c r="EJ129" s="100"/>
      <c r="EK129" s="100"/>
      <c r="EL129" s="100"/>
      <c r="EM129" s="100"/>
      <c r="EN129" s="100"/>
      <c r="EO129" s="100"/>
      <c r="EP129" s="100"/>
      <c r="EQ129" s="100"/>
      <c r="ER129" s="100"/>
      <c r="ES129" s="100"/>
      <c r="ET129" s="100"/>
      <c r="EU129" s="100"/>
      <c r="EV129" s="100"/>
      <c r="EW129" s="100"/>
      <c r="EX129" s="100"/>
      <c r="EY129" s="100"/>
      <c r="EZ129" s="100"/>
      <c r="FA129" s="100"/>
      <c r="FB129" s="100"/>
      <c r="FC129" s="100"/>
      <c r="FD129" s="100"/>
      <c r="FE129" s="100"/>
      <c r="FF129" s="100"/>
      <c r="FG129" s="100"/>
      <c r="FH129" s="100"/>
      <c r="FI129" s="100"/>
      <c r="FJ129" s="100"/>
      <c r="FK129" s="100"/>
      <c r="FL129" s="100"/>
      <c r="FM129" s="100"/>
      <c r="FN129" s="100"/>
      <c r="FO129" s="100"/>
      <c r="FP129" s="100"/>
      <c r="FQ129" s="100"/>
      <c r="FR129" s="100"/>
      <c r="FS129" s="100"/>
      <c r="FT129" s="100"/>
      <c r="FU129" s="100"/>
    </row>
    <row r="130" spans="1:177" s="8" customFormat="1" ht="15">
      <c r="A130" s="266" t="s">
        <v>46</v>
      </c>
      <c r="B130" s="267" t="s">
        <v>373</v>
      </c>
      <c r="C130" s="85">
        <v>0</v>
      </c>
      <c r="D130" s="85">
        <v>0</v>
      </c>
      <c r="E130" s="85">
        <v>0</v>
      </c>
      <c r="F130" s="85">
        <v>0</v>
      </c>
      <c r="G130" s="244">
        <f>(((D130*(1+Parâmetros!B11)*(1+Parâmetros!C11)*(1+Parâmetros!D11))+(E130*(1+Parâmetros!C11)*(1+Parâmetros!D11)+(F130*(1+Parâmetros!D11))))/3)*(1+Parâmetros!E11)*(1+Parâmetros!E14)</f>
        <v>0</v>
      </c>
      <c r="H130" s="268">
        <f>G130*(1+Parâmetros!F11)*(1+Parâmetros!F14)</f>
        <v>0</v>
      </c>
      <c r="I130" s="268">
        <f>H130*(1+Parâmetros!G11)*(1+Parâmetros!G14)</f>
        <v>0</v>
      </c>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100"/>
      <c r="DH130" s="100"/>
      <c r="DI130" s="100"/>
      <c r="DJ130" s="100"/>
      <c r="DK130" s="100"/>
      <c r="DL130" s="100"/>
      <c r="DM130" s="100"/>
      <c r="DN130" s="100"/>
      <c r="DO130" s="100"/>
      <c r="DP130" s="100"/>
      <c r="DQ130" s="100"/>
      <c r="DR130" s="100"/>
      <c r="DS130" s="100"/>
      <c r="DT130" s="100"/>
      <c r="DU130" s="100"/>
      <c r="DV130" s="100"/>
      <c r="DW130" s="100"/>
      <c r="DX130" s="100"/>
      <c r="DY130" s="100"/>
      <c r="DZ130" s="100"/>
      <c r="EA130" s="100"/>
      <c r="EB130" s="100"/>
      <c r="EC130" s="100"/>
      <c r="ED130" s="100"/>
      <c r="EE130" s="100"/>
      <c r="EF130" s="100"/>
      <c r="EG130" s="100"/>
      <c r="EH130" s="100"/>
      <c r="EI130" s="100"/>
      <c r="EJ130" s="100"/>
      <c r="EK130" s="100"/>
      <c r="EL130" s="100"/>
      <c r="EM130" s="100"/>
      <c r="EN130" s="100"/>
      <c r="EO130" s="100"/>
      <c r="EP130" s="100"/>
      <c r="EQ130" s="100"/>
      <c r="ER130" s="100"/>
      <c r="ES130" s="100"/>
      <c r="ET130" s="100"/>
      <c r="EU130" s="100"/>
      <c r="EV130" s="100"/>
      <c r="EW130" s="100"/>
      <c r="EX130" s="100"/>
      <c r="EY130" s="100"/>
      <c r="EZ130" s="100"/>
      <c r="FA130" s="100"/>
      <c r="FB130" s="100"/>
      <c r="FC130" s="100"/>
      <c r="FD130" s="100"/>
      <c r="FE130" s="100"/>
      <c r="FF130" s="100"/>
      <c r="FG130" s="100"/>
      <c r="FH130" s="100"/>
      <c r="FI130" s="100"/>
      <c r="FJ130" s="100"/>
      <c r="FK130" s="100"/>
      <c r="FL130" s="100"/>
      <c r="FM130" s="100"/>
      <c r="FN130" s="100"/>
      <c r="FO130" s="100"/>
      <c r="FP130" s="100"/>
      <c r="FQ130" s="100"/>
      <c r="FR130" s="100"/>
      <c r="FS130" s="100"/>
      <c r="FT130" s="100"/>
      <c r="FU130" s="100"/>
    </row>
    <row r="131" spans="1:177" s="8" customFormat="1" ht="15">
      <c r="A131" s="266" t="s">
        <v>46</v>
      </c>
      <c r="B131" s="267" t="s">
        <v>374</v>
      </c>
      <c r="C131" s="90">
        <v>0</v>
      </c>
      <c r="D131" s="90">
        <v>0</v>
      </c>
      <c r="E131" s="90">
        <v>0</v>
      </c>
      <c r="F131" s="90">
        <v>0</v>
      </c>
      <c r="G131" s="244">
        <f>(((D131*(1+Parâmetros!B11)*(1+Parâmetros!C11)*(1+Parâmetros!D11))+(E131*(1+Parâmetros!C11)*(1+Parâmetros!D11)+(F131*(1+Parâmetros!D11))))/3)*(1+Parâmetros!E11)*(1+Parâmetros!E14)</f>
        <v>0</v>
      </c>
      <c r="H131" s="268">
        <f>G131*(1+Parâmetros!F11)*(1+Parâmetros!F14)</f>
        <v>0</v>
      </c>
      <c r="I131" s="268">
        <f>H131*(1+Parâmetros!G11)*(1+Parâmetros!G14)</f>
        <v>0</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0"/>
      <c r="DJ131" s="100"/>
      <c r="DK131" s="100"/>
      <c r="DL131" s="100"/>
      <c r="DM131" s="100"/>
      <c r="DN131" s="100"/>
      <c r="DO131" s="100"/>
      <c r="DP131" s="100"/>
      <c r="DQ131" s="100"/>
      <c r="DR131" s="100"/>
      <c r="DS131" s="100"/>
      <c r="DT131" s="100"/>
      <c r="DU131" s="100"/>
      <c r="DV131" s="100"/>
      <c r="DW131" s="100"/>
      <c r="DX131" s="100"/>
      <c r="DY131" s="100"/>
      <c r="DZ131" s="100"/>
      <c r="EA131" s="100"/>
      <c r="EB131" s="100"/>
      <c r="EC131" s="100"/>
      <c r="ED131" s="100"/>
      <c r="EE131" s="100"/>
      <c r="EF131" s="100"/>
      <c r="EG131" s="100"/>
      <c r="EH131" s="100"/>
      <c r="EI131" s="100"/>
      <c r="EJ131" s="100"/>
      <c r="EK131" s="100"/>
      <c r="EL131" s="100"/>
      <c r="EM131" s="100"/>
      <c r="EN131" s="100"/>
      <c r="EO131" s="100"/>
      <c r="EP131" s="100"/>
      <c r="EQ131" s="100"/>
      <c r="ER131" s="100"/>
      <c r="ES131" s="100"/>
      <c r="ET131" s="100"/>
      <c r="EU131" s="100"/>
      <c r="EV131" s="100"/>
      <c r="EW131" s="100"/>
      <c r="EX131" s="100"/>
      <c r="EY131" s="100"/>
      <c r="EZ131" s="100"/>
      <c r="FA131" s="100"/>
      <c r="FB131" s="100"/>
      <c r="FC131" s="100"/>
      <c r="FD131" s="100"/>
      <c r="FE131" s="100"/>
      <c r="FF131" s="100"/>
      <c r="FG131" s="100"/>
      <c r="FH131" s="100"/>
      <c r="FI131" s="100"/>
      <c r="FJ131" s="100"/>
      <c r="FK131" s="100"/>
      <c r="FL131" s="100"/>
      <c r="FM131" s="100"/>
      <c r="FN131" s="100"/>
      <c r="FO131" s="100"/>
      <c r="FP131" s="100"/>
      <c r="FQ131" s="100"/>
      <c r="FR131" s="100"/>
      <c r="FS131" s="100"/>
      <c r="FT131" s="100"/>
      <c r="FU131" s="100"/>
    </row>
    <row r="132" spans="1:177" s="8" customFormat="1" ht="15">
      <c r="A132" s="266" t="s">
        <v>46</v>
      </c>
      <c r="B132" s="267" t="s">
        <v>375</v>
      </c>
      <c r="C132" s="90">
        <v>0</v>
      </c>
      <c r="D132" s="90">
        <v>0</v>
      </c>
      <c r="E132" s="90">
        <v>0</v>
      </c>
      <c r="F132" s="90">
        <v>0</v>
      </c>
      <c r="G132" s="244">
        <f>(((D132*(1+Parâmetros!B11)*(1+Parâmetros!C11)*(1+Parâmetros!D11))+(E132*(1+Parâmetros!C11)*(1+Parâmetros!D11)+(F132*(1+Parâmetros!D11))))/3)*(1+Parâmetros!E11)*(1+Parâmetros!E14)</f>
        <v>0</v>
      </c>
      <c r="H132" s="268">
        <f>G132*(1+Parâmetros!F11)*(1+Parâmetros!F14)</f>
        <v>0</v>
      </c>
      <c r="I132" s="268">
        <f>H132*(1+Parâmetros!G11)*(1+Parâmetros!G14)</f>
        <v>0</v>
      </c>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c r="DG132" s="100"/>
      <c r="DH132" s="100"/>
      <c r="DI132" s="100"/>
      <c r="DJ132" s="100"/>
      <c r="DK132" s="100"/>
      <c r="DL132" s="100"/>
      <c r="DM132" s="100"/>
      <c r="DN132" s="100"/>
      <c r="DO132" s="100"/>
      <c r="DP132" s="100"/>
      <c r="DQ132" s="100"/>
      <c r="DR132" s="100"/>
      <c r="DS132" s="100"/>
      <c r="DT132" s="100"/>
      <c r="DU132" s="100"/>
      <c r="DV132" s="100"/>
      <c r="DW132" s="100"/>
      <c r="DX132" s="100"/>
      <c r="DY132" s="100"/>
      <c r="DZ132" s="100"/>
      <c r="EA132" s="100"/>
      <c r="EB132" s="100"/>
      <c r="EC132" s="100"/>
      <c r="ED132" s="100"/>
      <c r="EE132" s="100"/>
      <c r="EF132" s="100"/>
      <c r="EG132" s="100"/>
      <c r="EH132" s="100"/>
      <c r="EI132" s="100"/>
      <c r="EJ132" s="100"/>
      <c r="EK132" s="100"/>
      <c r="EL132" s="100"/>
      <c r="EM132" s="100"/>
      <c r="EN132" s="100"/>
      <c r="EO132" s="100"/>
      <c r="EP132" s="100"/>
      <c r="EQ132" s="100"/>
      <c r="ER132" s="100"/>
      <c r="ES132" s="100"/>
      <c r="ET132" s="100"/>
      <c r="EU132" s="100"/>
      <c r="EV132" s="100"/>
      <c r="EW132" s="100"/>
      <c r="EX132" s="100"/>
      <c r="EY132" s="100"/>
      <c r="EZ132" s="100"/>
      <c r="FA132" s="100"/>
      <c r="FB132" s="100"/>
      <c r="FC132" s="100"/>
      <c r="FD132" s="100"/>
      <c r="FE132" s="100"/>
      <c r="FF132" s="100"/>
      <c r="FG132" s="100"/>
      <c r="FH132" s="100"/>
      <c r="FI132" s="100"/>
      <c r="FJ132" s="100"/>
      <c r="FK132" s="100"/>
      <c r="FL132" s="100"/>
      <c r="FM132" s="100"/>
      <c r="FN132" s="100"/>
      <c r="FO132" s="100"/>
      <c r="FP132" s="100"/>
      <c r="FQ132" s="100"/>
      <c r="FR132" s="100"/>
      <c r="FS132" s="100"/>
      <c r="FT132" s="100"/>
      <c r="FU132" s="100"/>
    </row>
    <row r="133" spans="1:177" s="8" customFormat="1">
      <c r="A133" s="266" t="s">
        <v>614</v>
      </c>
      <c r="B133" s="267" t="s">
        <v>622</v>
      </c>
      <c r="C133" s="90"/>
      <c r="D133" s="90"/>
      <c r="E133" s="90"/>
      <c r="F133" s="90"/>
      <c r="G133" s="244">
        <f>((D133+E133+F133)/3)*(1+Parâmetros!E11)</f>
        <v>0</v>
      </c>
      <c r="H133" s="244">
        <f>((E133+F133+G133)/3)*(1+Parâmetros!F11)</f>
        <v>0</v>
      </c>
      <c r="I133" s="244">
        <f>((F133+G133+H133)/3)*(1+Parâmetros!G11)</f>
        <v>0</v>
      </c>
      <c r="J133" s="100"/>
      <c r="K133" s="441" t="s">
        <v>618</v>
      </c>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100"/>
      <c r="DD133" s="100"/>
      <c r="DE133" s="100"/>
      <c r="DF133" s="100"/>
      <c r="DG133" s="100"/>
      <c r="DH133" s="100"/>
      <c r="DI133" s="100"/>
      <c r="DJ133" s="100"/>
      <c r="DK133" s="100"/>
      <c r="DL133" s="100"/>
      <c r="DM133" s="100"/>
      <c r="DN133" s="100"/>
      <c r="DO133" s="100"/>
      <c r="DP133" s="100"/>
      <c r="DQ133" s="100"/>
      <c r="DR133" s="100"/>
      <c r="DS133" s="100"/>
      <c r="DT133" s="100"/>
      <c r="DU133" s="100"/>
      <c r="DV133" s="100"/>
      <c r="DW133" s="100"/>
      <c r="DX133" s="100"/>
      <c r="DY133" s="100"/>
      <c r="DZ133" s="100"/>
      <c r="EA133" s="100"/>
      <c r="EB133" s="100"/>
      <c r="EC133" s="100"/>
      <c r="ED133" s="100"/>
      <c r="EE133" s="100"/>
      <c r="EF133" s="100"/>
      <c r="EG133" s="100"/>
      <c r="EH133" s="100"/>
      <c r="EI133" s="100"/>
      <c r="EJ133" s="100"/>
      <c r="EK133" s="100"/>
      <c r="EL133" s="100"/>
      <c r="EM133" s="100"/>
      <c r="EN133" s="100"/>
      <c r="EO133" s="100"/>
      <c r="EP133" s="100"/>
      <c r="EQ133" s="100"/>
      <c r="ER133" s="100"/>
      <c r="ES133" s="100"/>
      <c r="ET133" s="100"/>
      <c r="EU133" s="100"/>
      <c r="EV133" s="100"/>
      <c r="EW133" s="100"/>
      <c r="EX133" s="100"/>
      <c r="EY133" s="100"/>
      <c r="EZ133" s="100"/>
      <c r="FA133" s="100"/>
      <c r="FB133" s="100"/>
      <c r="FC133" s="100"/>
      <c r="FD133" s="100"/>
      <c r="FE133" s="100"/>
      <c r="FF133" s="100"/>
      <c r="FG133" s="100"/>
      <c r="FH133" s="100"/>
      <c r="FI133" s="100"/>
      <c r="FJ133" s="100"/>
      <c r="FK133" s="100"/>
      <c r="FL133" s="100"/>
      <c r="FM133" s="100"/>
      <c r="FN133" s="100"/>
      <c r="FO133" s="100"/>
      <c r="FP133" s="100"/>
      <c r="FQ133" s="100"/>
      <c r="FR133" s="100"/>
      <c r="FS133" s="100"/>
      <c r="FT133" s="100"/>
      <c r="FU133" s="100"/>
    </row>
    <row r="134" spans="1:177" s="91" customFormat="1">
      <c r="A134" s="253" t="s">
        <v>48</v>
      </c>
      <c r="B134" s="254" t="s">
        <v>2</v>
      </c>
      <c r="C134" s="255">
        <f t="shared" ref="C134:I134" si="28">C135+C140+C145</f>
        <v>0</v>
      </c>
      <c r="D134" s="255">
        <f t="shared" si="28"/>
        <v>0</v>
      </c>
      <c r="E134" s="255">
        <f t="shared" si="28"/>
        <v>0</v>
      </c>
      <c r="F134" s="255">
        <f t="shared" si="28"/>
        <v>0</v>
      </c>
      <c r="G134" s="255">
        <f t="shared" si="28"/>
        <v>0</v>
      </c>
      <c r="H134" s="255">
        <f t="shared" si="28"/>
        <v>0</v>
      </c>
      <c r="I134" s="255">
        <f t="shared" si="28"/>
        <v>0</v>
      </c>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c r="CN134" s="100"/>
      <c r="CO134" s="100"/>
      <c r="CP134" s="100"/>
      <c r="CQ134" s="100"/>
      <c r="CR134" s="100"/>
      <c r="CS134" s="100"/>
      <c r="CT134" s="100"/>
      <c r="CU134" s="100"/>
      <c r="CV134" s="100"/>
      <c r="CW134" s="100"/>
      <c r="CX134" s="100"/>
      <c r="CY134" s="100"/>
      <c r="CZ134" s="100"/>
      <c r="DA134" s="100"/>
      <c r="DB134" s="100"/>
      <c r="DC134" s="100"/>
      <c r="DD134" s="100"/>
      <c r="DE134" s="100"/>
      <c r="DF134" s="100"/>
      <c r="DG134" s="100"/>
      <c r="DH134" s="100"/>
      <c r="DI134" s="100"/>
      <c r="DJ134" s="100"/>
      <c r="DK134" s="100"/>
      <c r="DL134" s="100"/>
      <c r="DM134" s="100"/>
      <c r="DN134" s="100"/>
      <c r="DO134" s="100"/>
      <c r="DP134" s="100"/>
      <c r="DQ134" s="100"/>
      <c r="DR134" s="100"/>
      <c r="DS134" s="100"/>
      <c r="DT134" s="100"/>
      <c r="DU134" s="100"/>
      <c r="DV134" s="100"/>
      <c r="DW134" s="100"/>
      <c r="DX134" s="100"/>
      <c r="DY134" s="100"/>
      <c r="DZ134" s="100"/>
      <c r="EA134" s="100"/>
      <c r="EB134" s="100"/>
      <c r="EC134" s="100"/>
      <c r="ED134" s="100"/>
      <c r="EE134" s="100"/>
      <c r="EF134" s="100"/>
      <c r="EG134" s="100"/>
      <c r="EH134" s="100"/>
      <c r="EI134" s="100"/>
      <c r="EJ134" s="100"/>
      <c r="EK134" s="100"/>
      <c r="EL134" s="100"/>
      <c r="EM134" s="100"/>
      <c r="EN134" s="100"/>
      <c r="EO134" s="100"/>
      <c r="EP134" s="100"/>
      <c r="EQ134" s="100"/>
      <c r="ER134" s="100"/>
      <c r="ES134" s="100"/>
      <c r="ET134" s="100"/>
      <c r="EU134" s="100"/>
      <c r="EV134" s="100"/>
      <c r="EW134" s="100"/>
      <c r="EX134" s="100"/>
      <c r="EY134" s="100"/>
      <c r="EZ134" s="100"/>
      <c r="FA134" s="100"/>
      <c r="FB134" s="100"/>
      <c r="FC134" s="100"/>
      <c r="FD134" s="100"/>
      <c r="FE134" s="100"/>
      <c r="FF134" s="100"/>
      <c r="FG134" s="100"/>
      <c r="FH134" s="100"/>
      <c r="FI134" s="100"/>
      <c r="FJ134" s="100"/>
      <c r="FK134" s="100"/>
      <c r="FL134" s="100"/>
      <c r="FM134" s="100"/>
      <c r="FN134" s="100"/>
      <c r="FO134" s="100"/>
      <c r="FP134" s="100"/>
      <c r="FQ134" s="100"/>
      <c r="FR134" s="100"/>
      <c r="FS134" s="100"/>
      <c r="FT134" s="100"/>
      <c r="FU134" s="100"/>
    </row>
    <row r="135" spans="1:177" s="91" customFormat="1">
      <c r="A135" s="253" t="s">
        <v>49</v>
      </c>
      <c r="B135" s="254" t="s">
        <v>3</v>
      </c>
      <c r="C135" s="255">
        <f t="shared" ref="C135:I135" si="29">C136+C137+C138+C139</f>
        <v>0</v>
      </c>
      <c r="D135" s="255">
        <f t="shared" si="29"/>
        <v>0</v>
      </c>
      <c r="E135" s="255">
        <f t="shared" si="29"/>
        <v>0</v>
      </c>
      <c r="F135" s="255">
        <f t="shared" si="29"/>
        <v>0</v>
      </c>
      <c r="G135" s="255">
        <f t="shared" si="29"/>
        <v>0</v>
      </c>
      <c r="H135" s="255">
        <f t="shared" si="29"/>
        <v>0</v>
      </c>
      <c r="I135" s="255">
        <f t="shared" si="29"/>
        <v>0</v>
      </c>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100"/>
      <c r="DH135" s="100"/>
      <c r="DI135" s="100"/>
      <c r="DJ135" s="100"/>
      <c r="DK135" s="100"/>
      <c r="DL135" s="100"/>
      <c r="DM135" s="100"/>
      <c r="DN135" s="100"/>
      <c r="DO135" s="100"/>
      <c r="DP135" s="100"/>
      <c r="DQ135" s="100"/>
      <c r="DR135" s="100"/>
      <c r="DS135" s="100"/>
      <c r="DT135" s="100"/>
      <c r="DU135" s="100"/>
      <c r="DV135" s="100"/>
      <c r="DW135" s="100"/>
      <c r="DX135" s="100"/>
      <c r="DY135" s="100"/>
      <c r="DZ135" s="100"/>
      <c r="EA135" s="100"/>
      <c r="EB135" s="100"/>
      <c r="EC135" s="100"/>
      <c r="ED135" s="100"/>
      <c r="EE135" s="100"/>
      <c r="EF135" s="100"/>
      <c r="EG135" s="100"/>
      <c r="EH135" s="100"/>
      <c r="EI135" s="100"/>
      <c r="EJ135" s="100"/>
      <c r="EK135" s="100"/>
      <c r="EL135" s="100"/>
      <c r="EM135" s="100"/>
      <c r="EN135" s="100"/>
      <c r="EO135" s="100"/>
      <c r="EP135" s="100"/>
      <c r="EQ135" s="100"/>
      <c r="ER135" s="100"/>
      <c r="ES135" s="100"/>
      <c r="ET135" s="100"/>
      <c r="EU135" s="100"/>
      <c r="EV135" s="100"/>
      <c r="EW135" s="100"/>
      <c r="EX135" s="100"/>
      <c r="EY135" s="100"/>
      <c r="EZ135" s="100"/>
      <c r="FA135" s="100"/>
      <c r="FB135" s="100"/>
      <c r="FC135" s="100"/>
      <c r="FD135" s="100"/>
      <c r="FE135" s="100"/>
      <c r="FF135" s="100"/>
      <c r="FG135" s="100"/>
      <c r="FH135" s="100"/>
      <c r="FI135" s="100"/>
      <c r="FJ135" s="100"/>
      <c r="FK135" s="100"/>
      <c r="FL135" s="100"/>
      <c r="FM135" s="100"/>
      <c r="FN135" s="100"/>
      <c r="FO135" s="100"/>
      <c r="FP135" s="100"/>
      <c r="FQ135" s="100"/>
      <c r="FR135" s="100"/>
      <c r="FS135" s="100"/>
      <c r="FT135" s="100"/>
      <c r="FU135" s="100"/>
    </row>
    <row r="136" spans="1:177" s="8" customFormat="1" ht="15">
      <c r="A136" s="266" t="s">
        <v>49</v>
      </c>
      <c r="B136" s="267" t="s">
        <v>376</v>
      </c>
      <c r="C136" s="85">
        <v>0</v>
      </c>
      <c r="D136" s="85">
        <v>0</v>
      </c>
      <c r="E136" s="85">
        <v>0</v>
      </c>
      <c r="F136" s="85">
        <v>0</v>
      </c>
      <c r="G136" s="244">
        <f>(((D136*(1+Parâmetros!B11)*(1+Parâmetros!C11)*(1+Parâmetros!D11))+(E136*(1+Parâmetros!C11)*(1+Parâmetros!D11)+(F136*(1+Parâmetros!D11))))/3)*(1+Parâmetros!E11)*(1+Parâmetros!E20)</f>
        <v>0</v>
      </c>
      <c r="H136" s="268">
        <f>G136*(1+Parâmetros!F11)*(1+Parâmetros!F20)</f>
        <v>0</v>
      </c>
      <c r="I136" s="268">
        <f>H136*(1+Parâmetros!G11)*(1+Parâmetros!G20)</f>
        <v>0</v>
      </c>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100"/>
      <c r="DH136" s="100"/>
      <c r="DI136" s="100"/>
      <c r="DJ136" s="100"/>
      <c r="DK136" s="100"/>
      <c r="DL136" s="100"/>
      <c r="DM136" s="100"/>
      <c r="DN136" s="100"/>
      <c r="DO136" s="100"/>
      <c r="DP136" s="100"/>
      <c r="DQ136" s="100"/>
      <c r="DR136" s="100"/>
      <c r="DS136" s="100"/>
      <c r="DT136" s="100"/>
      <c r="DU136" s="100"/>
      <c r="DV136" s="100"/>
      <c r="DW136" s="100"/>
      <c r="DX136" s="100"/>
      <c r="DY136" s="100"/>
      <c r="DZ136" s="100"/>
      <c r="EA136" s="100"/>
      <c r="EB136" s="100"/>
      <c r="EC136" s="100"/>
      <c r="ED136" s="100"/>
      <c r="EE136" s="100"/>
      <c r="EF136" s="100"/>
      <c r="EG136" s="100"/>
      <c r="EH136" s="100"/>
      <c r="EI136" s="100"/>
      <c r="EJ136" s="100"/>
      <c r="EK136" s="100"/>
      <c r="EL136" s="100"/>
      <c r="EM136" s="100"/>
      <c r="EN136" s="100"/>
      <c r="EO136" s="100"/>
      <c r="EP136" s="100"/>
      <c r="EQ136" s="100"/>
      <c r="ER136" s="100"/>
      <c r="ES136" s="100"/>
      <c r="ET136" s="100"/>
      <c r="EU136" s="100"/>
      <c r="EV136" s="100"/>
      <c r="EW136" s="100"/>
      <c r="EX136" s="100"/>
      <c r="EY136" s="100"/>
      <c r="EZ136" s="100"/>
      <c r="FA136" s="100"/>
      <c r="FB136" s="100"/>
      <c r="FC136" s="100"/>
      <c r="FD136" s="100"/>
      <c r="FE136" s="100"/>
      <c r="FF136" s="100"/>
      <c r="FG136" s="100"/>
      <c r="FH136" s="100"/>
      <c r="FI136" s="100"/>
      <c r="FJ136" s="100"/>
      <c r="FK136" s="100"/>
      <c r="FL136" s="100"/>
      <c r="FM136" s="100"/>
      <c r="FN136" s="100"/>
      <c r="FO136" s="100"/>
      <c r="FP136" s="100"/>
      <c r="FQ136" s="100"/>
      <c r="FR136" s="100"/>
      <c r="FS136" s="100"/>
      <c r="FT136" s="100"/>
      <c r="FU136" s="100"/>
    </row>
    <row r="137" spans="1:177" s="8" customFormat="1" ht="15">
      <c r="A137" s="266" t="s">
        <v>49</v>
      </c>
      <c r="B137" s="267" t="s">
        <v>377</v>
      </c>
      <c r="C137" s="90">
        <v>0</v>
      </c>
      <c r="D137" s="90">
        <v>0</v>
      </c>
      <c r="E137" s="90">
        <v>0</v>
      </c>
      <c r="F137" s="90">
        <v>0</v>
      </c>
      <c r="G137" s="244">
        <f>(((D137*(1+Parâmetros!B11)*(1+Parâmetros!C11)*(1+Parâmetros!D11))+(E137*(1+Parâmetros!C11)*(1+Parâmetros!D11)+(F137*(1+Parâmetros!D11))))/3)*(1+Parâmetros!E11)*(1+Parâmetros!E20)</f>
        <v>0</v>
      </c>
      <c r="H137" s="268">
        <f>G137*(1+Parâmetros!F11)*(1+Parâmetros!F20)</f>
        <v>0</v>
      </c>
      <c r="I137" s="268">
        <f>H137*(1+Parâmetros!G11)*(1+Parâmetros!G20)</f>
        <v>0</v>
      </c>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c r="DB137" s="100"/>
      <c r="DC137" s="100"/>
      <c r="DD137" s="100"/>
      <c r="DE137" s="100"/>
      <c r="DF137" s="100"/>
      <c r="DG137" s="100"/>
      <c r="DH137" s="100"/>
      <c r="DI137" s="100"/>
      <c r="DJ137" s="100"/>
      <c r="DK137" s="100"/>
      <c r="DL137" s="100"/>
      <c r="DM137" s="100"/>
      <c r="DN137" s="100"/>
      <c r="DO137" s="100"/>
      <c r="DP137" s="100"/>
      <c r="DQ137" s="100"/>
      <c r="DR137" s="100"/>
      <c r="DS137" s="100"/>
      <c r="DT137" s="100"/>
      <c r="DU137" s="100"/>
      <c r="DV137" s="100"/>
      <c r="DW137" s="100"/>
      <c r="DX137" s="100"/>
      <c r="DY137" s="100"/>
      <c r="DZ137" s="100"/>
      <c r="EA137" s="100"/>
      <c r="EB137" s="100"/>
      <c r="EC137" s="100"/>
      <c r="ED137" s="100"/>
      <c r="EE137" s="100"/>
      <c r="EF137" s="100"/>
      <c r="EG137" s="100"/>
      <c r="EH137" s="100"/>
      <c r="EI137" s="100"/>
      <c r="EJ137" s="100"/>
      <c r="EK137" s="100"/>
      <c r="EL137" s="100"/>
      <c r="EM137" s="100"/>
      <c r="EN137" s="100"/>
      <c r="EO137" s="100"/>
      <c r="EP137" s="100"/>
      <c r="EQ137" s="100"/>
      <c r="ER137" s="100"/>
      <c r="ES137" s="100"/>
      <c r="ET137" s="100"/>
      <c r="EU137" s="100"/>
      <c r="EV137" s="100"/>
      <c r="EW137" s="100"/>
      <c r="EX137" s="100"/>
      <c r="EY137" s="100"/>
      <c r="EZ137" s="100"/>
      <c r="FA137" s="100"/>
      <c r="FB137" s="100"/>
      <c r="FC137" s="100"/>
      <c r="FD137" s="100"/>
      <c r="FE137" s="100"/>
      <c r="FF137" s="100"/>
      <c r="FG137" s="100"/>
      <c r="FH137" s="100"/>
      <c r="FI137" s="100"/>
      <c r="FJ137" s="100"/>
      <c r="FK137" s="100"/>
      <c r="FL137" s="100"/>
      <c r="FM137" s="100"/>
      <c r="FN137" s="100"/>
      <c r="FO137" s="100"/>
      <c r="FP137" s="100"/>
      <c r="FQ137" s="100"/>
      <c r="FR137" s="100"/>
      <c r="FS137" s="100"/>
      <c r="FT137" s="100"/>
      <c r="FU137" s="100"/>
    </row>
    <row r="138" spans="1:177" s="8" customFormat="1" ht="15">
      <c r="A138" s="266" t="s">
        <v>49</v>
      </c>
      <c r="B138" s="267" t="s">
        <v>206</v>
      </c>
      <c r="C138" s="90">
        <v>0</v>
      </c>
      <c r="D138" s="90">
        <v>0</v>
      </c>
      <c r="E138" s="90">
        <v>0</v>
      </c>
      <c r="F138" s="90">
        <v>0</v>
      </c>
      <c r="G138" s="244">
        <f>(((D138*(1+Parâmetros!B11)*(1+Parâmetros!C11)*(1+Parâmetros!D11))+(E138*(1+Parâmetros!C11)*(1+Parâmetros!D11)+(F138*(1+Parâmetros!D11))))/3)*(1+Parâmetros!E11)*(1+Parâmetros!E20)</f>
        <v>0</v>
      </c>
      <c r="H138" s="268">
        <f>G138*(1+Parâmetros!F11)*(1+Parâmetros!F20)</f>
        <v>0</v>
      </c>
      <c r="I138" s="268">
        <f>H138*(1+Parâmetros!G11)*(1+Parâmetros!G20)</f>
        <v>0</v>
      </c>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c r="CN138" s="100"/>
      <c r="CO138" s="100"/>
      <c r="CP138" s="100"/>
      <c r="CQ138" s="100"/>
      <c r="CR138" s="100"/>
      <c r="CS138" s="100"/>
      <c r="CT138" s="100"/>
      <c r="CU138" s="100"/>
      <c r="CV138" s="100"/>
      <c r="CW138" s="100"/>
      <c r="CX138" s="100"/>
      <c r="CY138" s="100"/>
      <c r="CZ138" s="100"/>
      <c r="DA138" s="100"/>
      <c r="DB138" s="100"/>
      <c r="DC138" s="100"/>
      <c r="DD138" s="100"/>
      <c r="DE138" s="100"/>
      <c r="DF138" s="100"/>
      <c r="DG138" s="100"/>
      <c r="DH138" s="100"/>
      <c r="DI138" s="100"/>
      <c r="DJ138" s="100"/>
      <c r="DK138" s="100"/>
      <c r="DL138" s="100"/>
      <c r="DM138" s="100"/>
      <c r="DN138" s="100"/>
      <c r="DO138" s="100"/>
      <c r="DP138" s="100"/>
      <c r="DQ138" s="100"/>
      <c r="DR138" s="100"/>
      <c r="DS138" s="100"/>
      <c r="DT138" s="100"/>
      <c r="DU138" s="100"/>
      <c r="DV138" s="100"/>
      <c r="DW138" s="100"/>
      <c r="DX138" s="100"/>
      <c r="DY138" s="100"/>
      <c r="DZ138" s="100"/>
      <c r="EA138" s="100"/>
      <c r="EB138" s="100"/>
      <c r="EC138" s="100"/>
      <c r="ED138" s="100"/>
      <c r="EE138" s="100"/>
      <c r="EF138" s="100"/>
      <c r="EG138" s="100"/>
      <c r="EH138" s="100"/>
      <c r="EI138" s="100"/>
      <c r="EJ138" s="100"/>
      <c r="EK138" s="100"/>
      <c r="EL138" s="100"/>
      <c r="EM138" s="100"/>
      <c r="EN138" s="100"/>
      <c r="EO138" s="100"/>
      <c r="EP138" s="100"/>
      <c r="EQ138" s="100"/>
      <c r="ER138" s="100"/>
      <c r="ES138" s="100"/>
      <c r="ET138" s="100"/>
      <c r="EU138" s="100"/>
      <c r="EV138" s="100"/>
      <c r="EW138" s="100"/>
      <c r="EX138" s="100"/>
      <c r="EY138" s="100"/>
      <c r="EZ138" s="100"/>
      <c r="FA138" s="100"/>
      <c r="FB138" s="100"/>
      <c r="FC138" s="100"/>
      <c r="FD138" s="100"/>
      <c r="FE138" s="100"/>
      <c r="FF138" s="100"/>
      <c r="FG138" s="100"/>
      <c r="FH138" s="100"/>
      <c r="FI138" s="100"/>
      <c r="FJ138" s="100"/>
      <c r="FK138" s="100"/>
      <c r="FL138" s="100"/>
      <c r="FM138" s="100"/>
      <c r="FN138" s="100"/>
      <c r="FO138" s="100"/>
      <c r="FP138" s="100"/>
      <c r="FQ138" s="100"/>
      <c r="FR138" s="100"/>
      <c r="FS138" s="100"/>
      <c r="FT138" s="100"/>
      <c r="FU138" s="100"/>
    </row>
    <row r="139" spans="1:177" s="8" customFormat="1">
      <c r="A139" s="266" t="s">
        <v>615</v>
      </c>
      <c r="B139" s="267" t="s">
        <v>623</v>
      </c>
      <c r="C139" s="90"/>
      <c r="D139" s="90"/>
      <c r="E139" s="90"/>
      <c r="F139" s="90"/>
      <c r="G139" s="244">
        <f>((D139+E139+F139)/3)*(1+Parâmetros!E11)</f>
        <v>0</v>
      </c>
      <c r="H139" s="244">
        <f>((E139+F139+G139)/3)*(1+Parâmetros!F11)</f>
        <v>0</v>
      </c>
      <c r="I139" s="244">
        <f>((F139+G139+H139)/3)*(1+Parâmetros!G11)</f>
        <v>0</v>
      </c>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0"/>
      <c r="DJ139" s="100"/>
      <c r="DK139" s="100"/>
      <c r="DL139" s="100"/>
      <c r="DM139" s="100"/>
      <c r="DN139" s="100"/>
      <c r="DO139" s="100"/>
      <c r="DP139" s="100"/>
      <c r="DQ139" s="100"/>
      <c r="DR139" s="100"/>
      <c r="DS139" s="100"/>
      <c r="DT139" s="100"/>
      <c r="DU139" s="100"/>
      <c r="DV139" s="100"/>
      <c r="DW139" s="100"/>
      <c r="DX139" s="100"/>
      <c r="DY139" s="100"/>
      <c r="DZ139" s="100"/>
      <c r="EA139" s="100"/>
      <c r="EB139" s="100"/>
      <c r="EC139" s="100"/>
      <c r="ED139" s="100"/>
      <c r="EE139" s="100"/>
      <c r="EF139" s="100"/>
      <c r="EG139" s="100"/>
      <c r="EH139" s="100"/>
      <c r="EI139" s="100"/>
      <c r="EJ139" s="100"/>
      <c r="EK139" s="100"/>
      <c r="EL139" s="100"/>
      <c r="EM139" s="100"/>
      <c r="EN139" s="100"/>
      <c r="EO139" s="100"/>
      <c r="EP139" s="100"/>
      <c r="EQ139" s="100"/>
      <c r="ER139" s="100"/>
      <c r="ES139" s="100"/>
      <c r="ET139" s="100"/>
      <c r="EU139" s="100"/>
      <c r="EV139" s="100"/>
      <c r="EW139" s="100"/>
      <c r="EX139" s="100"/>
      <c r="EY139" s="100"/>
      <c r="EZ139" s="100"/>
      <c r="FA139" s="100"/>
      <c r="FB139" s="100"/>
      <c r="FC139" s="100"/>
      <c r="FD139" s="100"/>
      <c r="FE139" s="100"/>
      <c r="FF139" s="100"/>
      <c r="FG139" s="100"/>
      <c r="FH139" s="100"/>
      <c r="FI139" s="100"/>
      <c r="FJ139" s="100"/>
      <c r="FK139" s="100"/>
      <c r="FL139" s="100"/>
      <c r="FM139" s="100"/>
      <c r="FN139" s="100"/>
      <c r="FO139" s="100"/>
      <c r="FP139" s="100"/>
      <c r="FQ139" s="100"/>
      <c r="FR139" s="100"/>
      <c r="FS139" s="100"/>
      <c r="FT139" s="100"/>
      <c r="FU139" s="100"/>
    </row>
    <row r="140" spans="1:177" s="91" customFormat="1">
      <c r="A140" s="253" t="s">
        <v>50</v>
      </c>
      <c r="B140" s="254" t="s">
        <v>4</v>
      </c>
      <c r="C140" s="255">
        <f t="shared" ref="C140:I140" si="30">C141+C142+C143+C144</f>
        <v>0</v>
      </c>
      <c r="D140" s="255">
        <f t="shared" si="30"/>
        <v>0</v>
      </c>
      <c r="E140" s="255">
        <f t="shared" si="30"/>
        <v>0</v>
      </c>
      <c r="F140" s="255">
        <f t="shared" si="30"/>
        <v>0</v>
      </c>
      <c r="G140" s="255">
        <f t="shared" si="30"/>
        <v>0</v>
      </c>
      <c r="H140" s="255">
        <f t="shared" si="30"/>
        <v>0</v>
      </c>
      <c r="I140" s="255">
        <f t="shared" si="30"/>
        <v>0</v>
      </c>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c r="CN140" s="100"/>
      <c r="CO140" s="100"/>
      <c r="CP140" s="100"/>
      <c r="CQ140" s="100"/>
      <c r="CR140" s="100"/>
      <c r="CS140" s="100"/>
      <c r="CT140" s="100"/>
      <c r="CU140" s="100"/>
      <c r="CV140" s="100"/>
      <c r="CW140" s="100"/>
      <c r="CX140" s="100"/>
      <c r="CY140" s="100"/>
      <c r="CZ140" s="100"/>
      <c r="DA140" s="100"/>
      <c r="DB140" s="100"/>
      <c r="DC140" s="100"/>
      <c r="DD140" s="100"/>
      <c r="DE140" s="100"/>
      <c r="DF140" s="100"/>
      <c r="DG140" s="100"/>
      <c r="DH140" s="100"/>
      <c r="DI140" s="100"/>
      <c r="DJ140" s="100"/>
      <c r="DK140" s="100"/>
      <c r="DL140" s="100"/>
      <c r="DM140" s="100"/>
      <c r="DN140" s="100"/>
      <c r="DO140" s="100"/>
      <c r="DP140" s="100"/>
      <c r="DQ140" s="100"/>
      <c r="DR140" s="100"/>
      <c r="DS140" s="100"/>
      <c r="DT140" s="100"/>
      <c r="DU140" s="100"/>
      <c r="DV140" s="100"/>
      <c r="DW140" s="100"/>
      <c r="DX140" s="100"/>
      <c r="DY140" s="100"/>
      <c r="DZ140" s="100"/>
      <c r="EA140" s="100"/>
      <c r="EB140" s="100"/>
      <c r="EC140" s="100"/>
      <c r="ED140" s="100"/>
      <c r="EE140" s="100"/>
      <c r="EF140" s="100"/>
      <c r="EG140" s="100"/>
      <c r="EH140" s="100"/>
      <c r="EI140" s="100"/>
      <c r="EJ140" s="100"/>
      <c r="EK140" s="100"/>
      <c r="EL140" s="100"/>
      <c r="EM140" s="100"/>
      <c r="EN140" s="100"/>
      <c r="EO140" s="100"/>
      <c r="EP140" s="100"/>
      <c r="EQ140" s="100"/>
      <c r="ER140" s="100"/>
      <c r="ES140" s="100"/>
      <c r="ET140" s="100"/>
      <c r="EU140" s="100"/>
      <c r="EV140" s="100"/>
      <c r="EW140" s="100"/>
      <c r="EX140" s="100"/>
      <c r="EY140" s="100"/>
      <c r="EZ140" s="100"/>
      <c r="FA140" s="100"/>
      <c r="FB140" s="100"/>
      <c r="FC140" s="100"/>
      <c r="FD140" s="100"/>
      <c r="FE140" s="100"/>
      <c r="FF140" s="100"/>
      <c r="FG140" s="100"/>
      <c r="FH140" s="100"/>
      <c r="FI140" s="100"/>
      <c r="FJ140" s="100"/>
      <c r="FK140" s="100"/>
      <c r="FL140" s="100"/>
      <c r="FM140" s="100"/>
      <c r="FN140" s="100"/>
      <c r="FO140" s="100"/>
      <c r="FP140" s="100"/>
      <c r="FQ140" s="100"/>
      <c r="FR140" s="100"/>
      <c r="FS140" s="100"/>
      <c r="FT140" s="100"/>
      <c r="FU140" s="100"/>
    </row>
    <row r="141" spans="1:177" customFormat="1" ht="15">
      <c r="A141" s="266" t="s">
        <v>51</v>
      </c>
      <c r="B141" s="269" t="s">
        <v>52</v>
      </c>
      <c r="C141" s="90">
        <v>0</v>
      </c>
      <c r="D141" s="90">
        <v>0</v>
      </c>
      <c r="E141" s="90">
        <v>0</v>
      </c>
      <c r="F141" s="90">
        <v>0</v>
      </c>
      <c r="G141" s="244">
        <f>(((D141*(1+Parâmetros!B11)*(1+Parâmetros!C11)*(1+Parâmetros!D11))+(E141*(1+Parâmetros!C11)*(1+Parâmetros!D11)+(F141*(1+Parâmetros!D11))))/3)*(1+Parâmetros!E11)</f>
        <v>0</v>
      </c>
      <c r="H141" s="268">
        <f>G141*(1+Parâmetros!F11)</f>
        <v>0</v>
      </c>
      <c r="I141" s="268">
        <f>H141*(1+Parâmetros!G11)</f>
        <v>0</v>
      </c>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c r="DO141" s="86"/>
      <c r="DP141" s="86"/>
      <c r="DQ141" s="86"/>
      <c r="DR141" s="86"/>
      <c r="DS141" s="86"/>
      <c r="DT141" s="86"/>
      <c r="DU141" s="86"/>
      <c r="DV141" s="86"/>
      <c r="DW141" s="86"/>
      <c r="DX141" s="86"/>
      <c r="DY141" s="86"/>
      <c r="DZ141" s="86"/>
      <c r="EA141" s="86"/>
      <c r="EB141" s="86"/>
      <c r="EC141" s="86"/>
      <c r="ED141" s="86"/>
      <c r="EE141" s="86"/>
      <c r="EF141" s="86"/>
      <c r="EG141" s="86"/>
      <c r="EH141" s="86"/>
      <c r="EI141" s="86"/>
      <c r="EJ141" s="86"/>
      <c r="EK141" s="86"/>
      <c r="EL141" s="86"/>
      <c r="EM141" s="86"/>
      <c r="EN141" s="86"/>
      <c r="EO141" s="86"/>
      <c r="EP141" s="86"/>
      <c r="EQ141" s="86"/>
      <c r="ER141" s="86"/>
      <c r="ES141" s="86"/>
      <c r="ET141" s="86"/>
      <c r="EU141" s="86"/>
      <c r="EV141" s="86"/>
      <c r="EW141" s="86"/>
      <c r="EX141" s="86"/>
      <c r="EY141" s="86"/>
      <c r="EZ141" s="86"/>
      <c r="FA141" s="86"/>
      <c r="FB141" s="86"/>
      <c r="FC141" s="86"/>
      <c r="FD141" s="86"/>
      <c r="FE141" s="86"/>
      <c r="FF141" s="86"/>
      <c r="FG141" s="86"/>
      <c r="FH141" s="86"/>
      <c r="FI141" s="86"/>
      <c r="FJ141" s="86"/>
      <c r="FK141" s="86"/>
      <c r="FL141" s="86"/>
      <c r="FM141" s="86"/>
      <c r="FN141" s="86"/>
      <c r="FO141" s="86"/>
      <c r="FP141" s="86"/>
      <c r="FQ141" s="86"/>
      <c r="FR141" s="86"/>
      <c r="FS141" s="86"/>
      <c r="FT141" s="86"/>
      <c r="FU141" s="86"/>
    </row>
    <row r="142" spans="1:177" customFormat="1" ht="15">
      <c r="A142" s="266" t="s">
        <v>378</v>
      </c>
      <c r="B142" s="269" t="s">
        <v>379</v>
      </c>
      <c r="C142" s="90">
        <v>0</v>
      </c>
      <c r="D142" s="90">
        <v>0</v>
      </c>
      <c r="E142" s="90">
        <v>0</v>
      </c>
      <c r="F142" s="90">
        <v>0</v>
      </c>
      <c r="G142" s="244">
        <f>(((D142*(1+Parâmetros!B11)*(1+Parâmetros!C11)*(1+Parâmetros!D11))+(E142*(1+Parâmetros!C11)*(1+Parâmetros!D11)+(F142*(1+Parâmetros!D11))))/3)*(1+Parâmetros!E11)</f>
        <v>0</v>
      </c>
      <c r="H142" s="268">
        <f>G142*(1+Parâmetros!F11)</f>
        <v>0</v>
      </c>
      <c r="I142" s="268">
        <f>H142*(1+Parâmetros!G11)</f>
        <v>0</v>
      </c>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6"/>
      <c r="CD142" s="86"/>
      <c r="CE142" s="86"/>
      <c r="CF142" s="86"/>
      <c r="CG142" s="86"/>
      <c r="CH142" s="86"/>
      <c r="CI142" s="86"/>
      <c r="CJ142" s="86"/>
      <c r="CK142" s="86"/>
      <c r="CL142" s="86"/>
      <c r="CM142" s="86"/>
      <c r="CN142" s="86"/>
      <c r="CO142" s="86"/>
      <c r="CP142" s="86"/>
      <c r="CQ142" s="86"/>
      <c r="CR142" s="86"/>
      <c r="CS142" s="86"/>
      <c r="CT142" s="86"/>
      <c r="CU142" s="86"/>
      <c r="CV142" s="86"/>
      <c r="CW142" s="86"/>
      <c r="CX142" s="86"/>
      <c r="CY142" s="86"/>
      <c r="CZ142" s="86"/>
      <c r="DA142" s="86"/>
      <c r="DB142" s="86"/>
      <c r="DC142" s="86"/>
      <c r="DD142" s="86"/>
      <c r="DE142" s="86"/>
      <c r="DF142" s="86"/>
      <c r="DG142" s="86"/>
      <c r="DH142" s="86"/>
      <c r="DI142" s="86"/>
      <c r="DJ142" s="86"/>
      <c r="DK142" s="86"/>
      <c r="DL142" s="86"/>
      <c r="DM142" s="86"/>
      <c r="DN142" s="86"/>
      <c r="DO142" s="86"/>
      <c r="DP142" s="86"/>
      <c r="DQ142" s="86"/>
      <c r="DR142" s="86"/>
      <c r="DS142" s="86"/>
      <c r="DT142" s="86"/>
      <c r="DU142" s="86"/>
      <c r="DV142" s="86"/>
      <c r="DW142" s="86"/>
      <c r="DX142" s="86"/>
      <c r="DY142" s="86"/>
      <c r="DZ142" s="86"/>
      <c r="EA142" s="86"/>
      <c r="EB142" s="86"/>
      <c r="EC142" s="86"/>
      <c r="ED142" s="86"/>
      <c r="EE142" s="86"/>
      <c r="EF142" s="86"/>
      <c r="EG142" s="86"/>
      <c r="EH142" s="86"/>
      <c r="EI142" s="86"/>
      <c r="EJ142" s="86"/>
      <c r="EK142" s="86"/>
      <c r="EL142" s="86"/>
      <c r="EM142" s="86"/>
      <c r="EN142" s="86"/>
      <c r="EO142" s="86"/>
      <c r="EP142" s="86"/>
      <c r="EQ142" s="86"/>
      <c r="ER142" s="86"/>
      <c r="ES142" s="86"/>
      <c r="ET142" s="86"/>
      <c r="EU142" s="86"/>
      <c r="EV142" s="86"/>
      <c r="EW142" s="86"/>
      <c r="EX142" s="86"/>
      <c r="EY142" s="86"/>
      <c r="EZ142" s="86"/>
      <c r="FA142" s="86"/>
      <c r="FB142" s="86"/>
      <c r="FC142" s="86"/>
      <c r="FD142" s="86"/>
      <c r="FE142" s="86"/>
      <c r="FF142" s="86"/>
      <c r="FG142" s="86"/>
      <c r="FH142" s="86"/>
      <c r="FI142" s="86"/>
      <c r="FJ142" s="86"/>
      <c r="FK142" s="86"/>
      <c r="FL142" s="86"/>
      <c r="FM142" s="86"/>
      <c r="FN142" s="86"/>
      <c r="FO142" s="86"/>
      <c r="FP142" s="86"/>
      <c r="FQ142" s="86"/>
      <c r="FR142" s="86"/>
      <c r="FS142" s="86"/>
      <c r="FT142" s="86"/>
      <c r="FU142" s="86"/>
    </row>
    <row r="143" spans="1:177" customFormat="1" ht="15">
      <c r="A143" s="266" t="s">
        <v>378</v>
      </c>
      <c r="B143" s="269" t="s">
        <v>380</v>
      </c>
      <c r="C143" s="90">
        <v>0</v>
      </c>
      <c r="D143" s="90">
        <v>0</v>
      </c>
      <c r="E143" s="90">
        <v>0</v>
      </c>
      <c r="F143" s="90">
        <v>0</v>
      </c>
      <c r="G143" s="244">
        <f>(((D143*(1+Parâmetros!B11)*(1+Parâmetros!C11)*(1+Parâmetros!D11))+(E143*(1+Parâmetros!C11)*(1+Parâmetros!D11)+(F143*(1+Parâmetros!D11))))/3)*(1+Parâmetros!E11)</f>
        <v>0</v>
      </c>
      <c r="H143" s="268">
        <f>G143*(1+Parâmetros!F11)</f>
        <v>0</v>
      </c>
      <c r="I143" s="268">
        <f>H143*(1+Parâmetros!G11)</f>
        <v>0</v>
      </c>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c r="DO143" s="86"/>
      <c r="DP143" s="86"/>
      <c r="DQ143" s="86"/>
      <c r="DR143" s="86"/>
      <c r="DS143" s="86"/>
      <c r="DT143" s="86"/>
      <c r="DU143" s="86"/>
      <c r="DV143" s="86"/>
      <c r="DW143" s="86"/>
      <c r="DX143" s="86"/>
      <c r="DY143" s="86"/>
      <c r="DZ143" s="86"/>
      <c r="EA143" s="86"/>
      <c r="EB143" s="86"/>
      <c r="EC143" s="86"/>
      <c r="ED143" s="86"/>
      <c r="EE143" s="86"/>
      <c r="EF143" s="86"/>
      <c r="EG143" s="86"/>
      <c r="EH143" s="86"/>
      <c r="EI143" s="86"/>
      <c r="EJ143" s="86"/>
      <c r="EK143" s="86"/>
      <c r="EL143" s="86"/>
      <c r="EM143" s="86"/>
      <c r="EN143" s="86"/>
      <c r="EO143" s="86"/>
      <c r="EP143" s="86"/>
      <c r="EQ143" s="86"/>
      <c r="ER143" s="86"/>
      <c r="ES143" s="86"/>
      <c r="ET143" s="86"/>
      <c r="EU143" s="86"/>
      <c r="EV143" s="86"/>
      <c r="EW143" s="86"/>
      <c r="EX143" s="86"/>
      <c r="EY143" s="86"/>
      <c r="EZ143" s="86"/>
      <c r="FA143" s="86"/>
      <c r="FB143" s="86"/>
      <c r="FC143" s="86"/>
      <c r="FD143" s="86"/>
      <c r="FE143" s="86"/>
      <c r="FF143" s="86"/>
      <c r="FG143" s="86"/>
      <c r="FH143" s="86"/>
      <c r="FI143" s="86"/>
      <c r="FJ143" s="86"/>
      <c r="FK143" s="86"/>
      <c r="FL143" s="86"/>
      <c r="FM143" s="86"/>
      <c r="FN143" s="86"/>
      <c r="FO143" s="86"/>
      <c r="FP143" s="86"/>
      <c r="FQ143" s="86"/>
      <c r="FR143" s="86"/>
      <c r="FS143" s="86"/>
      <c r="FT143" s="86"/>
      <c r="FU143" s="86"/>
    </row>
    <row r="144" spans="1:177" customFormat="1">
      <c r="A144" s="266" t="s">
        <v>616</v>
      </c>
      <c r="B144" s="269" t="s">
        <v>624</v>
      </c>
      <c r="C144" s="90"/>
      <c r="D144" s="90"/>
      <c r="E144" s="90"/>
      <c r="F144" s="90"/>
      <c r="G144" s="244">
        <f>((D144+E144+F144)/3)*(1+Parâmetros!E11)</f>
        <v>0</v>
      </c>
      <c r="H144" s="244">
        <f>((E144+F144+G144)/3)*(1+Parâmetros!F11)</f>
        <v>0</v>
      </c>
      <c r="I144" s="244">
        <f>((F144+G144+H144)/3)*(1+Parâmetros!G11)</f>
        <v>0</v>
      </c>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c r="DL144" s="86"/>
      <c r="DM144" s="86"/>
      <c r="DN144" s="86"/>
      <c r="DO144" s="86"/>
      <c r="DP144" s="86"/>
      <c r="DQ144" s="86"/>
      <c r="DR144" s="86"/>
      <c r="DS144" s="86"/>
      <c r="DT144" s="86"/>
      <c r="DU144" s="86"/>
      <c r="DV144" s="86"/>
      <c r="DW144" s="86"/>
      <c r="DX144" s="86"/>
      <c r="DY144" s="86"/>
      <c r="DZ144" s="86"/>
      <c r="EA144" s="86"/>
      <c r="EB144" s="86"/>
      <c r="EC144" s="86"/>
      <c r="ED144" s="86"/>
      <c r="EE144" s="86"/>
      <c r="EF144" s="86"/>
      <c r="EG144" s="86"/>
      <c r="EH144" s="86"/>
      <c r="EI144" s="86"/>
      <c r="EJ144" s="86"/>
      <c r="EK144" s="86"/>
      <c r="EL144" s="86"/>
      <c r="EM144" s="86"/>
      <c r="EN144" s="86"/>
      <c r="EO144" s="86"/>
      <c r="EP144" s="86"/>
      <c r="EQ144" s="86"/>
      <c r="ER144" s="86"/>
      <c r="ES144" s="86"/>
      <c r="ET144" s="86"/>
      <c r="EU144" s="86"/>
      <c r="EV144" s="86"/>
      <c r="EW144" s="86"/>
      <c r="EX144" s="86"/>
      <c r="EY144" s="86"/>
      <c r="EZ144" s="86"/>
      <c r="FA144" s="86"/>
      <c r="FB144" s="86"/>
      <c r="FC144" s="86"/>
      <c r="FD144" s="86"/>
      <c r="FE144" s="86"/>
      <c r="FF144" s="86"/>
      <c r="FG144" s="86"/>
      <c r="FH144" s="86"/>
      <c r="FI144" s="86"/>
      <c r="FJ144" s="86"/>
      <c r="FK144" s="86"/>
      <c r="FL144" s="86"/>
      <c r="FM144" s="86"/>
      <c r="FN144" s="86"/>
      <c r="FO144" s="86"/>
      <c r="FP144" s="86"/>
      <c r="FQ144" s="86"/>
      <c r="FR144" s="86"/>
      <c r="FS144" s="86"/>
      <c r="FT144" s="86"/>
      <c r="FU144" s="86"/>
    </row>
    <row r="145" spans="1:177" s="91" customFormat="1">
      <c r="A145" s="253" t="s">
        <v>53</v>
      </c>
      <c r="B145" s="254" t="s">
        <v>54</v>
      </c>
      <c r="C145" s="255">
        <f t="shared" ref="C145:I145" si="31">C146+C147+C148+C149</f>
        <v>0</v>
      </c>
      <c r="D145" s="255">
        <f t="shared" si="31"/>
        <v>0</v>
      </c>
      <c r="E145" s="255">
        <f t="shared" si="31"/>
        <v>0</v>
      </c>
      <c r="F145" s="255">
        <f t="shared" si="31"/>
        <v>0</v>
      </c>
      <c r="G145" s="255">
        <f t="shared" si="31"/>
        <v>0</v>
      </c>
      <c r="H145" s="255">
        <f t="shared" si="31"/>
        <v>0</v>
      </c>
      <c r="I145" s="255">
        <f t="shared" si="31"/>
        <v>0</v>
      </c>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c r="CN145" s="100"/>
      <c r="CO145" s="100"/>
      <c r="CP145" s="100"/>
      <c r="CQ145" s="100"/>
      <c r="CR145" s="100"/>
      <c r="CS145" s="100"/>
      <c r="CT145" s="100"/>
      <c r="CU145" s="100"/>
      <c r="CV145" s="100"/>
      <c r="CW145" s="100"/>
      <c r="CX145" s="100"/>
      <c r="CY145" s="100"/>
      <c r="CZ145" s="100"/>
      <c r="DA145" s="100"/>
      <c r="DB145" s="100"/>
      <c r="DC145" s="100"/>
      <c r="DD145" s="100"/>
      <c r="DE145" s="100"/>
      <c r="DF145" s="100"/>
      <c r="DG145" s="100"/>
      <c r="DH145" s="100"/>
      <c r="DI145" s="100"/>
      <c r="DJ145" s="100"/>
      <c r="DK145" s="100"/>
      <c r="DL145" s="100"/>
      <c r="DM145" s="100"/>
      <c r="DN145" s="100"/>
      <c r="DO145" s="100"/>
      <c r="DP145" s="100"/>
      <c r="DQ145" s="100"/>
      <c r="DR145" s="100"/>
      <c r="DS145" s="100"/>
      <c r="DT145" s="100"/>
      <c r="DU145" s="100"/>
      <c r="DV145" s="100"/>
      <c r="DW145" s="100"/>
      <c r="DX145" s="100"/>
      <c r="DY145" s="100"/>
      <c r="DZ145" s="100"/>
      <c r="EA145" s="100"/>
      <c r="EB145" s="100"/>
      <c r="EC145" s="100"/>
      <c r="ED145" s="100"/>
      <c r="EE145" s="100"/>
      <c r="EF145" s="100"/>
      <c r="EG145" s="100"/>
      <c r="EH145" s="100"/>
      <c r="EI145" s="100"/>
      <c r="EJ145" s="100"/>
      <c r="EK145" s="100"/>
      <c r="EL145" s="100"/>
      <c r="EM145" s="100"/>
      <c r="EN145" s="100"/>
      <c r="EO145" s="100"/>
      <c r="EP145" s="100"/>
      <c r="EQ145" s="100"/>
      <c r="ER145" s="100"/>
      <c r="ES145" s="100"/>
      <c r="ET145" s="100"/>
      <c r="EU145" s="100"/>
      <c r="EV145" s="100"/>
      <c r="EW145" s="100"/>
      <c r="EX145" s="100"/>
      <c r="EY145" s="100"/>
      <c r="EZ145" s="100"/>
      <c r="FA145" s="100"/>
      <c r="FB145" s="100"/>
      <c r="FC145" s="100"/>
      <c r="FD145" s="100"/>
      <c r="FE145" s="100"/>
      <c r="FF145" s="100"/>
      <c r="FG145" s="100"/>
      <c r="FH145" s="100"/>
      <c r="FI145" s="100"/>
      <c r="FJ145" s="100"/>
      <c r="FK145" s="100"/>
      <c r="FL145" s="100"/>
      <c r="FM145" s="100"/>
      <c r="FN145" s="100"/>
      <c r="FO145" s="100"/>
      <c r="FP145" s="100"/>
      <c r="FQ145" s="100"/>
      <c r="FR145" s="100"/>
      <c r="FS145" s="100"/>
      <c r="FT145" s="100"/>
      <c r="FU145" s="100"/>
    </row>
    <row r="146" spans="1:177" s="8" customFormat="1" ht="15">
      <c r="A146" s="266" t="s">
        <v>53</v>
      </c>
      <c r="B146" s="269" t="s">
        <v>381</v>
      </c>
      <c r="C146" s="90">
        <v>0</v>
      </c>
      <c r="D146" s="90">
        <v>0</v>
      </c>
      <c r="E146" s="90">
        <v>0</v>
      </c>
      <c r="F146" s="90">
        <v>0</v>
      </c>
      <c r="G146" s="244">
        <f>(((D146*(1+Parâmetros!B11)*(1+Parâmetros!C11)*(1+Parâmetros!D11))+(E146*(1+Parâmetros!C11)*(1+Parâmetros!D11)+(F146*(1+Parâmetros!D11))))/3)*(1+Parâmetros!E11)</f>
        <v>0</v>
      </c>
      <c r="H146" s="268">
        <f>G146*(1+Parâmetros!F11)</f>
        <v>0</v>
      </c>
      <c r="I146" s="268">
        <f>H146*(1+Parâmetros!G11)</f>
        <v>0</v>
      </c>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c r="CN146" s="100"/>
      <c r="CO146" s="100"/>
      <c r="CP146" s="100"/>
      <c r="CQ146" s="100"/>
      <c r="CR146" s="100"/>
      <c r="CS146" s="100"/>
      <c r="CT146" s="100"/>
      <c r="CU146" s="100"/>
      <c r="CV146" s="100"/>
      <c r="CW146" s="100"/>
      <c r="CX146" s="100"/>
      <c r="CY146" s="100"/>
      <c r="CZ146" s="100"/>
      <c r="DA146" s="100"/>
      <c r="DB146" s="100"/>
      <c r="DC146" s="100"/>
      <c r="DD146" s="100"/>
      <c r="DE146" s="100"/>
      <c r="DF146" s="100"/>
      <c r="DG146" s="100"/>
      <c r="DH146" s="100"/>
      <c r="DI146" s="100"/>
      <c r="DJ146" s="100"/>
      <c r="DK146" s="100"/>
      <c r="DL146" s="100"/>
      <c r="DM146" s="100"/>
      <c r="DN146" s="100"/>
      <c r="DO146" s="100"/>
      <c r="DP146" s="100"/>
      <c r="DQ146" s="100"/>
      <c r="DR146" s="100"/>
      <c r="DS146" s="100"/>
      <c r="DT146" s="100"/>
      <c r="DU146" s="100"/>
      <c r="DV146" s="100"/>
      <c r="DW146" s="100"/>
      <c r="DX146" s="100"/>
      <c r="DY146" s="100"/>
      <c r="DZ146" s="100"/>
      <c r="EA146" s="100"/>
      <c r="EB146" s="100"/>
      <c r="EC146" s="100"/>
      <c r="ED146" s="100"/>
      <c r="EE146" s="100"/>
      <c r="EF146" s="100"/>
      <c r="EG146" s="100"/>
      <c r="EH146" s="100"/>
      <c r="EI146" s="100"/>
      <c r="EJ146" s="100"/>
      <c r="EK146" s="100"/>
      <c r="EL146" s="100"/>
      <c r="EM146" s="100"/>
      <c r="EN146" s="100"/>
      <c r="EO146" s="100"/>
      <c r="EP146" s="100"/>
      <c r="EQ146" s="100"/>
      <c r="ER146" s="100"/>
      <c r="ES146" s="100"/>
      <c r="ET146" s="100"/>
      <c r="EU146" s="100"/>
      <c r="EV146" s="100"/>
      <c r="EW146" s="100"/>
      <c r="EX146" s="100"/>
      <c r="EY146" s="100"/>
      <c r="EZ146" s="100"/>
      <c r="FA146" s="100"/>
      <c r="FB146" s="100"/>
      <c r="FC146" s="100"/>
      <c r="FD146" s="100"/>
      <c r="FE146" s="100"/>
      <c r="FF146" s="100"/>
      <c r="FG146" s="100"/>
      <c r="FH146" s="100"/>
      <c r="FI146" s="100"/>
      <c r="FJ146" s="100"/>
      <c r="FK146" s="100"/>
      <c r="FL146" s="100"/>
      <c r="FM146" s="100"/>
      <c r="FN146" s="100"/>
      <c r="FO146" s="100"/>
      <c r="FP146" s="100"/>
      <c r="FQ146" s="100"/>
      <c r="FR146" s="100"/>
      <c r="FS146" s="100"/>
      <c r="FT146" s="100"/>
      <c r="FU146" s="100"/>
    </row>
    <row r="147" spans="1:177" s="8" customFormat="1" ht="15">
      <c r="A147" s="266" t="s">
        <v>53</v>
      </c>
      <c r="B147" s="269" t="s">
        <v>382</v>
      </c>
      <c r="C147" s="90">
        <v>0</v>
      </c>
      <c r="D147" s="90">
        <v>0</v>
      </c>
      <c r="E147" s="90">
        <v>0</v>
      </c>
      <c r="F147" s="90">
        <v>0</v>
      </c>
      <c r="G147" s="244">
        <f>(((D147*(1+Parâmetros!B11)*(1+Parâmetros!C11)*(1+Parâmetros!D11))+(E147*(1+Parâmetros!C11)*(1+Parâmetros!D11)+(F147*(1+Parâmetros!D11))))/3)*(1+Parâmetros!E11)</f>
        <v>0</v>
      </c>
      <c r="H147" s="268">
        <f>G147*(1+Parâmetros!F11)</f>
        <v>0</v>
      </c>
      <c r="I147" s="268">
        <f>H147*(1+Parâmetros!G11)</f>
        <v>0</v>
      </c>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0"/>
      <c r="DJ147" s="100"/>
      <c r="DK147" s="100"/>
      <c r="DL147" s="100"/>
      <c r="DM147" s="100"/>
      <c r="DN147" s="100"/>
      <c r="DO147" s="100"/>
      <c r="DP147" s="100"/>
      <c r="DQ147" s="100"/>
      <c r="DR147" s="100"/>
      <c r="DS147" s="100"/>
      <c r="DT147" s="100"/>
      <c r="DU147" s="100"/>
      <c r="DV147" s="100"/>
      <c r="DW147" s="100"/>
      <c r="DX147" s="100"/>
      <c r="DY147" s="100"/>
      <c r="DZ147" s="100"/>
      <c r="EA147" s="100"/>
      <c r="EB147" s="100"/>
      <c r="EC147" s="100"/>
      <c r="ED147" s="100"/>
      <c r="EE147" s="100"/>
      <c r="EF147" s="100"/>
      <c r="EG147" s="100"/>
      <c r="EH147" s="100"/>
      <c r="EI147" s="100"/>
      <c r="EJ147" s="100"/>
      <c r="EK147" s="100"/>
      <c r="EL147" s="100"/>
      <c r="EM147" s="100"/>
      <c r="EN147" s="100"/>
      <c r="EO147" s="100"/>
      <c r="EP147" s="100"/>
      <c r="EQ147" s="100"/>
      <c r="ER147" s="100"/>
      <c r="ES147" s="100"/>
      <c r="ET147" s="100"/>
      <c r="EU147" s="100"/>
      <c r="EV147" s="100"/>
      <c r="EW147" s="100"/>
      <c r="EX147" s="100"/>
      <c r="EY147" s="100"/>
      <c r="EZ147" s="100"/>
      <c r="FA147" s="100"/>
      <c r="FB147" s="100"/>
      <c r="FC147" s="100"/>
      <c r="FD147" s="100"/>
      <c r="FE147" s="100"/>
      <c r="FF147" s="100"/>
      <c r="FG147" s="100"/>
      <c r="FH147" s="100"/>
      <c r="FI147" s="100"/>
      <c r="FJ147" s="100"/>
      <c r="FK147" s="100"/>
      <c r="FL147" s="100"/>
      <c r="FM147" s="100"/>
      <c r="FN147" s="100"/>
      <c r="FO147" s="100"/>
      <c r="FP147" s="100"/>
      <c r="FQ147" s="100"/>
      <c r="FR147" s="100"/>
      <c r="FS147" s="100"/>
      <c r="FT147" s="100"/>
      <c r="FU147" s="100"/>
    </row>
    <row r="148" spans="1:177" s="8" customFormat="1" ht="15">
      <c r="A148" s="266" t="s">
        <v>53</v>
      </c>
      <c r="B148" s="269" t="s">
        <v>383</v>
      </c>
      <c r="C148" s="90">
        <v>0</v>
      </c>
      <c r="D148" s="90">
        <v>0</v>
      </c>
      <c r="E148" s="90">
        <v>0</v>
      </c>
      <c r="F148" s="90">
        <v>0</v>
      </c>
      <c r="G148" s="244">
        <f>(((D148*(1+Parâmetros!B11)*(1+Parâmetros!C11)*(1+Parâmetros!D11))+(E148*(1+Parâmetros!C11)*(1+Parâmetros!D11)+(F148*(1+Parâmetros!D11))))/3)*(1+Parâmetros!E11)</f>
        <v>0</v>
      </c>
      <c r="H148" s="268">
        <f>G148*(1+Parâmetros!F11)</f>
        <v>0</v>
      </c>
      <c r="I148" s="268">
        <f>H148*(1+Parâmetros!G11)</f>
        <v>0</v>
      </c>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c r="CN148" s="100"/>
      <c r="CO148" s="100"/>
      <c r="CP148" s="100"/>
      <c r="CQ148" s="100"/>
      <c r="CR148" s="100"/>
      <c r="CS148" s="100"/>
      <c r="CT148" s="100"/>
      <c r="CU148" s="100"/>
      <c r="CV148" s="100"/>
      <c r="CW148" s="100"/>
      <c r="CX148" s="100"/>
      <c r="CY148" s="100"/>
      <c r="CZ148" s="100"/>
      <c r="DA148" s="100"/>
      <c r="DB148" s="100"/>
      <c r="DC148" s="100"/>
      <c r="DD148" s="100"/>
      <c r="DE148" s="100"/>
      <c r="DF148" s="100"/>
      <c r="DG148" s="100"/>
      <c r="DH148" s="100"/>
      <c r="DI148" s="100"/>
      <c r="DJ148" s="100"/>
      <c r="DK148" s="100"/>
      <c r="DL148" s="100"/>
      <c r="DM148" s="100"/>
      <c r="DN148" s="100"/>
      <c r="DO148" s="100"/>
      <c r="DP148" s="100"/>
      <c r="DQ148" s="100"/>
      <c r="DR148" s="100"/>
      <c r="DS148" s="100"/>
      <c r="DT148" s="100"/>
      <c r="DU148" s="100"/>
      <c r="DV148" s="100"/>
      <c r="DW148" s="100"/>
      <c r="DX148" s="100"/>
      <c r="DY148" s="100"/>
      <c r="DZ148" s="100"/>
      <c r="EA148" s="100"/>
      <c r="EB148" s="100"/>
      <c r="EC148" s="100"/>
      <c r="ED148" s="100"/>
      <c r="EE148" s="100"/>
      <c r="EF148" s="100"/>
      <c r="EG148" s="100"/>
      <c r="EH148" s="100"/>
      <c r="EI148" s="100"/>
      <c r="EJ148" s="100"/>
      <c r="EK148" s="100"/>
      <c r="EL148" s="100"/>
      <c r="EM148" s="100"/>
      <c r="EN148" s="100"/>
      <c r="EO148" s="100"/>
      <c r="EP148" s="100"/>
      <c r="EQ148" s="100"/>
      <c r="ER148" s="100"/>
      <c r="ES148" s="100"/>
      <c r="ET148" s="100"/>
      <c r="EU148" s="100"/>
      <c r="EV148" s="100"/>
      <c r="EW148" s="100"/>
      <c r="EX148" s="100"/>
      <c r="EY148" s="100"/>
      <c r="EZ148" s="100"/>
      <c r="FA148" s="100"/>
      <c r="FB148" s="100"/>
      <c r="FC148" s="100"/>
      <c r="FD148" s="100"/>
      <c r="FE148" s="100"/>
      <c r="FF148" s="100"/>
      <c r="FG148" s="100"/>
      <c r="FH148" s="100"/>
      <c r="FI148" s="100"/>
      <c r="FJ148" s="100"/>
      <c r="FK148" s="100"/>
      <c r="FL148" s="100"/>
      <c r="FM148" s="100"/>
      <c r="FN148" s="100"/>
      <c r="FO148" s="100"/>
      <c r="FP148" s="100"/>
      <c r="FQ148" s="100"/>
      <c r="FR148" s="100"/>
      <c r="FS148" s="100"/>
      <c r="FT148" s="100"/>
      <c r="FU148" s="100"/>
    </row>
    <row r="149" spans="1:177" s="8" customFormat="1">
      <c r="A149" s="266" t="s">
        <v>617</v>
      </c>
      <c r="B149" s="269" t="s">
        <v>625</v>
      </c>
      <c r="C149" s="90"/>
      <c r="D149" s="90"/>
      <c r="E149" s="90"/>
      <c r="F149" s="90"/>
      <c r="G149" s="244">
        <f>((D149+E149+F149)/3)*(1+Parâmetros!E11)</f>
        <v>0</v>
      </c>
      <c r="H149" s="244">
        <f>((E149+F149+G149)/3)*(1+Parâmetros!F11)</f>
        <v>0</v>
      </c>
      <c r="I149" s="244">
        <f>((F149+G149+H149)/3)*(1+Parâmetros!G11)</f>
        <v>0</v>
      </c>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c r="CN149" s="100"/>
      <c r="CO149" s="100"/>
      <c r="CP149" s="100"/>
      <c r="CQ149" s="100"/>
      <c r="CR149" s="100"/>
      <c r="CS149" s="100"/>
      <c r="CT149" s="100"/>
      <c r="CU149" s="100"/>
      <c r="CV149" s="100"/>
      <c r="CW149" s="100"/>
      <c r="CX149" s="100"/>
      <c r="CY149" s="100"/>
      <c r="CZ149" s="100"/>
      <c r="DA149" s="100"/>
      <c r="DB149" s="100"/>
      <c r="DC149" s="100"/>
      <c r="DD149" s="100"/>
      <c r="DE149" s="100"/>
      <c r="DF149" s="100"/>
      <c r="DG149" s="100"/>
      <c r="DH149" s="100"/>
      <c r="DI149" s="100"/>
      <c r="DJ149" s="100"/>
      <c r="DK149" s="100"/>
      <c r="DL149" s="100"/>
      <c r="DM149" s="100"/>
      <c r="DN149" s="100"/>
      <c r="DO149" s="100"/>
      <c r="DP149" s="100"/>
      <c r="DQ149" s="100"/>
      <c r="DR149" s="100"/>
      <c r="DS149" s="100"/>
      <c r="DT149" s="100"/>
      <c r="DU149" s="100"/>
      <c r="DV149" s="100"/>
      <c r="DW149" s="100"/>
      <c r="DX149" s="100"/>
      <c r="DY149" s="100"/>
      <c r="DZ149" s="100"/>
      <c r="EA149" s="100"/>
      <c r="EB149" s="100"/>
      <c r="EC149" s="100"/>
      <c r="ED149" s="100"/>
      <c r="EE149" s="100"/>
      <c r="EF149" s="100"/>
      <c r="EG149" s="100"/>
      <c r="EH149" s="100"/>
      <c r="EI149" s="100"/>
      <c r="EJ149" s="100"/>
      <c r="EK149" s="100"/>
      <c r="EL149" s="100"/>
      <c r="EM149" s="100"/>
      <c r="EN149" s="100"/>
      <c r="EO149" s="100"/>
      <c r="EP149" s="100"/>
      <c r="EQ149" s="100"/>
      <c r="ER149" s="100"/>
      <c r="ES149" s="100"/>
      <c r="ET149" s="100"/>
      <c r="EU149" s="100"/>
      <c r="EV149" s="100"/>
      <c r="EW149" s="100"/>
      <c r="EX149" s="100"/>
      <c r="EY149" s="100"/>
      <c r="EZ149" s="100"/>
      <c r="FA149" s="100"/>
      <c r="FB149" s="100"/>
      <c r="FC149" s="100"/>
      <c r="FD149" s="100"/>
      <c r="FE149" s="100"/>
      <c r="FF149" s="100"/>
      <c r="FG149" s="100"/>
      <c r="FH149" s="100"/>
      <c r="FI149" s="100"/>
      <c r="FJ149" s="100"/>
      <c r="FK149" s="100"/>
      <c r="FL149" s="100"/>
      <c r="FM149" s="100"/>
      <c r="FN149" s="100"/>
      <c r="FO149" s="100"/>
      <c r="FP149" s="100"/>
      <c r="FQ149" s="100"/>
      <c r="FR149" s="100"/>
      <c r="FS149" s="100"/>
      <c r="FT149" s="100"/>
      <c r="FU149" s="100"/>
    </row>
    <row r="150" spans="1:177" s="8" customFormat="1" ht="15">
      <c r="A150" s="266" t="s">
        <v>184</v>
      </c>
      <c r="B150" s="269" t="s">
        <v>627</v>
      </c>
      <c r="C150" s="271"/>
      <c r="D150" s="271"/>
      <c r="E150" s="271"/>
      <c r="F150" s="271"/>
      <c r="G150" s="268">
        <f>((G110-G17-G28-G73-G96-G98)-(G120+G121+G125+G126+G130+G131+G136+G137+G141+G142+G143+G146+G147+G123+G128+G133+G139+G144+G149))</f>
        <v>0</v>
      </c>
      <c r="H150" s="268">
        <f>((H110-H17-H28-H73-H96-H98)-(H120+H121+H125+H126+H130+H131+H136+H137+H141+H142+H143+H146+H147+H123+H128+H133+H139+H144+H149))</f>
        <v>0</v>
      </c>
      <c r="I150" s="268">
        <f>((I110-I17-I28-I73-I96-I98)-(I120+I121+I125+I126+I130+I131+I136+I137+I141+I142+I143+I146+I147+I123+I128+I133+I139+I144+I149))</f>
        <v>0</v>
      </c>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c r="CN150" s="100"/>
      <c r="CO150" s="100"/>
      <c r="CP150" s="100"/>
      <c r="CQ150" s="100"/>
      <c r="CR150" s="100"/>
      <c r="CS150" s="100"/>
      <c r="CT150" s="100"/>
      <c r="CU150" s="100"/>
      <c r="CV150" s="100"/>
      <c r="CW150" s="100"/>
      <c r="CX150" s="100"/>
      <c r="CY150" s="100"/>
      <c r="CZ150" s="100"/>
      <c r="DA150" s="100"/>
      <c r="DB150" s="100"/>
      <c r="DC150" s="100"/>
      <c r="DD150" s="100"/>
      <c r="DE150" s="100"/>
      <c r="DF150" s="100"/>
      <c r="DG150" s="100"/>
      <c r="DH150" s="100"/>
      <c r="DI150" s="100"/>
      <c r="DJ150" s="100"/>
      <c r="DK150" s="100"/>
      <c r="DL150" s="100"/>
      <c r="DM150" s="100"/>
      <c r="DN150" s="100"/>
      <c r="DO150" s="100"/>
      <c r="DP150" s="100"/>
      <c r="DQ150" s="100"/>
      <c r="DR150" s="100"/>
      <c r="DS150" s="100"/>
      <c r="DT150" s="100"/>
      <c r="DU150" s="100"/>
      <c r="DV150" s="100"/>
      <c r="DW150" s="100"/>
      <c r="DX150" s="100"/>
      <c r="DY150" s="100"/>
      <c r="DZ150" s="100"/>
      <c r="EA150" s="100"/>
      <c r="EB150" s="100"/>
      <c r="EC150" s="100"/>
      <c r="ED150" s="100"/>
      <c r="EE150" s="100"/>
      <c r="EF150" s="100"/>
      <c r="EG150" s="100"/>
      <c r="EH150" s="100"/>
      <c r="EI150" s="100"/>
      <c r="EJ150" s="100"/>
      <c r="EK150" s="100"/>
      <c r="EL150" s="100"/>
      <c r="EM150" s="100"/>
      <c r="EN150" s="100"/>
      <c r="EO150" s="100"/>
      <c r="EP150" s="100"/>
      <c r="EQ150" s="100"/>
      <c r="ER150" s="100"/>
      <c r="ES150" s="100"/>
      <c r="ET150" s="100"/>
      <c r="EU150" s="100"/>
      <c r="EV150" s="100"/>
      <c r="EW150" s="100"/>
      <c r="EX150" s="100"/>
      <c r="EY150" s="100"/>
      <c r="EZ150" s="100"/>
      <c r="FA150" s="100"/>
      <c r="FB150" s="100"/>
      <c r="FC150" s="100"/>
      <c r="FD150" s="100"/>
      <c r="FE150" s="100"/>
      <c r="FF150" s="100"/>
      <c r="FG150" s="100"/>
      <c r="FH150" s="100"/>
      <c r="FI150" s="100"/>
      <c r="FJ150" s="100"/>
      <c r="FK150" s="100"/>
      <c r="FL150" s="100"/>
      <c r="FM150" s="100"/>
      <c r="FN150" s="100"/>
      <c r="FO150" s="100"/>
      <c r="FP150" s="100"/>
      <c r="FQ150" s="100"/>
      <c r="FR150" s="100"/>
      <c r="FS150" s="100"/>
      <c r="FT150" s="100"/>
      <c r="FU150" s="100"/>
    </row>
    <row r="151" spans="1:177" customFormat="1" ht="15">
      <c r="A151" s="266" t="s">
        <v>185</v>
      </c>
      <c r="B151" s="267" t="s">
        <v>628</v>
      </c>
      <c r="C151" s="271"/>
      <c r="D151" s="271"/>
      <c r="E151" s="271"/>
      <c r="F151" s="271"/>
      <c r="G151" s="268">
        <f>G17+G28+G73+G96+G98-G122-G127-G132-G138-G148</f>
        <v>0</v>
      </c>
      <c r="H151" s="268">
        <f>H17+H28+H73+H96+H98-H122-H127-H132-H138-H148</f>
        <v>0</v>
      </c>
      <c r="I151" s="268">
        <f>I17+I28+I73+I96+I98-I122-I127-I132-I138-I148</f>
        <v>0</v>
      </c>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c r="CA151" s="86"/>
      <c r="CB151" s="86"/>
      <c r="CC151" s="86"/>
      <c r="CD151" s="86"/>
      <c r="CE151" s="86"/>
      <c r="CF151" s="86"/>
      <c r="CG151" s="86"/>
      <c r="CH151" s="86"/>
      <c r="CI151" s="86"/>
      <c r="CJ151" s="86"/>
      <c r="CK151" s="86"/>
      <c r="CL151" s="86"/>
      <c r="CM151" s="86"/>
      <c r="CN151" s="86"/>
      <c r="CO151" s="86"/>
      <c r="CP151" s="86"/>
      <c r="CQ151" s="86"/>
      <c r="CR151" s="86"/>
      <c r="CS151" s="86"/>
      <c r="CT151" s="86"/>
      <c r="CU151" s="86"/>
      <c r="CV151" s="86"/>
      <c r="CW151" s="86"/>
      <c r="CX151" s="86"/>
      <c r="CY151" s="86"/>
      <c r="CZ151" s="86"/>
      <c r="DA151" s="86"/>
      <c r="DB151" s="86"/>
      <c r="DC151" s="86"/>
      <c r="DD151" s="86"/>
      <c r="DE151" s="86"/>
      <c r="DF151" s="86"/>
      <c r="DG151" s="86"/>
      <c r="DH151" s="86"/>
      <c r="DI151" s="86"/>
      <c r="DJ151" s="86"/>
      <c r="DK151" s="86"/>
      <c r="DL151" s="86"/>
      <c r="DM151" s="86"/>
      <c r="DN151" s="86"/>
      <c r="DO151" s="86"/>
      <c r="DP151" s="86"/>
      <c r="DQ151" s="86"/>
      <c r="DR151" s="86"/>
      <c r="DS151" s="86"/>
      <c r="DT151" s="86"/>
      <c r="DU151" s="86"/>
      <c r="DV151" s="86"/>
      <c r="DW151" s="86"/>
      <c r="DX151" s="86"/>
      <c r="DY151" s="86"/>
      <c r="DZ151" s="86"/>
      <c r="EA151" s="86"/>
      <c r="EB151" s="86"/>
      <c r="EC151" s="86"/>
      <c r="ED151" s="86"/>
      <c r="EE151" s="86"/>
      <c r="EF151" s="86"/>
      <c r="EG151" s="86"/>
      <c r="EH151" s="86"/>
      <c r="EI151" s="86"/>
      <c r="EJ151" s="86"/>
      <c r="EK151" s="86"/>
      <c r="EL151" s="86"/>
      <c r="EM151" s="86"/>
      <c r="EN151" s="86"/>
      <c r="EO151" s="86"/>
      <c r="EP151" s="86"/>
      <c r="EQ151" s="86"/>
      <c r="ER151" s="86"/>
      <c r="ES151" s="86"/>
      <c r="ET151" s="86"/>
      <c r="EU151" s="86"/>
      <c r="EV151" s="86"/>
      <c r="EW151" s="86"/>
      <c r="EX151" s="86"/>
      <c r="EY151" s="86"/>
      <c r="EZ151" s="86"/>
      <c r="FA151" s="86"/>
      <c r="FB151" s="86"/>
      <c r="FC151" s="86"/>
      <c r="FD151" s="86"/>
      <c r="FE151" s="86"/>
      <c r="FF151" s="86"/>
      <c r="FG151" s="86"/>
      <c r="FH151" s="86"/>
      <c r="FI151" s="86"/>
      <c r="FJ151" s="86"/>
      <c r="FK151" s="86"/>
      <c r="FL151" s="86"/>
      <c r="FM151" s="86"/>
      <c r="FN151" s="86"/>
      <c r="FO151" s="86"/>
      <c r="FP151" s="86"/>
      <c r="FQ151" s="86"/>
      <c r="FR151" s="86"/>
      <c r="FS151" s="86"/>
      <c r="FT151" s="86"/>
      <c r="FU151" s="86"/>
    </row>
    <row r="152" spans="1:177" s="9" customFormat="1" ht="29.25" customHeight="1" thickBot="1">
      <c r="A152" s="270"/>
      <c r="B152" s="107" t="s">
        <v>626</v>
      </c>
      <c r="C152" s="108">
        <f>C118+C134</f>
        <v>0</v>
      </c>
      <c r="D152" s="108">
        <f>D118+D134</f>
        <v>0</v>
      </c>
      <c r="E152" s="108">
        <f>E118+E134</f>
        <v>0</v>
      </c>
      <c r="F152" s="108">
        <f>F118+F134</f>
        <v>0</v>
      </c>
      <c r="G152" s="108">
        <f>G118+G134+G150+G151</f>
        <v>0</v>
      </c>
      <c r="H152" s="108">
        <f>H118+H134+H150+H151</f>
        <v>0</v>
      </c>
      <c r="I152" s="108">
        <f>I118+I134+I150+I151</f>
        <v>0</v>
      </c>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c r="CH152" s="103"/>
      <c r="CI152" s="103"/>
      <c r="CJ152" s="103"/>
      <c r="CK152" s="103"/>
      <c r="CL152" s="103"/>
      <c r="CM152" s="103"/>
      <c r="CN152" s="103"/>
      <c r="CO152" s="103"/>
      <c r="CP152" s="103"/>
      <c r="CQ152" s="103"/>
      <c r="CR152" s="103"/>
      <c r="CS152" s="103"/>
      <c r="CT152" s="103"/>
      <c r="CU152" s="103"/>
      <c r="CV152" s="103"/>
      <c r="CW152" s="103"/>
      <c r="CX152" s="103"/>
      <c r="CY152" s="103"/>
      <c r="CZ152" s="103"/>
      <c r="DA152" s="103"/>
      <c r="DB152" s="103"/>
      <c r="DC152" s="103"/>
      <c r="DD152" s="103"/>
      <c r="DE152" s="103"/>
      <c r="DF152" s="103"/>
      <c r="DG152" s="103"/>
      <c r="DH152" s="103"/>
      <c r="DI152" s="103"/>
      <c r="DJ152" s="103"/>
      <c r="DK152" s="103"/>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c r="FC152" s="103"/>
      <c r="FD152" s="103"/>
      <c r="FE152" s="103"/>
      <c r="FF152" s="103"/>
      <c r="FG152" s="103"/>
      <c r="FH152" s="103"/>
      <c r="FI152" s="103"/>
      <c r="FJ152" s="103"/>
      <c r="FK152" s="103"/>
      <c r="FL152" s="103"/>
      <c r="FM152" s="103"/>
      <c r="FN152" s="103"/>
      <c r="FO152" s="103"/>
      <c r="FP152" s="103"/>
      <c r="FQ152" s="103"/>
      <c r="FR152" s="103"/>
      <c r="FS152" s="103"/>
      <c r="FT152" s="103"/>
      <c r="FU152" s="103"/>
    </row>
    <row r="153" spans="1:177" s="1" customFormat="1" ht="17.45" hidden="1" customHeight="1">
      <c r="A153" s="20"/>
      <c r="B153" s="24" t="s">
        <v>34</v>
      </c>
      <c r="C153" s="93"/>
      <c r="D153" s="94"/>
      <c r="E153" s="94"/>
      <c r="F153" s="94"/>
      <c r="G153" s="94"/>
      <c r="H153" s="94"/>
      <c r="I153" s="94"/>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8"/>
      <c r="DJ153" s="98"/>
      <c r="DK153" s="98"/>
      <c r="DL153" s="98"/>
      <c r="DM153" s="98"/>
      <c r="DN153" s="98"/>
      <c r="DO153" s="98"/>
      <c r="DP153" s="98"/>
      <c r="DQ153" s="98"/>
      <c r="DR153" s="98"/>
      <c r="DS153" s="98"/>
      <c r="DT153" s="98"/>
      <c r="DU153" s="98"/>
      <c r="DV153" s="98"/>
      <c r="DW153" s="98"/>
      <c r="DX153" s="98"/>
      <c r="DY153" s="98"/>
      <c r="DZ153" s="98"/>
      <c r="EA153" s="98"/>
      <c r="EB153" s="98"/>
      <c r="EC153" s="98"/>
      <c r="ED153" s="98"/>
      <c r="EE153" s="98"/>
      <c r="EF153" s="98"/>
      <c r="EG153" s="98"/>
      <c r="EH153" s="98"/>
      <c r="EI153" s="98"/>
      <c r="EJ153" s="98"/>
      <c r="EK153" s="98"/>
      <c r="EL153" s="98"/>
      <c r="EM153" s="98"/>
      <c r="EN153" s="98"/>
      <c r="EO153" s="98"/>
      <c r="EP153" s="98"/>
      <c r="EQ153" s="98"/>
      <c r="ER153" s="98"/>
      <c r="ES153" s="98"/>
      <c r="ET153" s="98"/>
      <c r="EU153" s="98"/>
      <c r="EV153" s="98"/>
      <c r="EW153" s="98"/>
      <c r="EX153" s="98"/>
      <c r="EY153" s="98"/>
      <c r="EZ153" s="98"/>
      <c r="FA153" s="98"/>
      <c r="FB153" s="98"/>
      <c r="FC153" s="98"/>
      <c r="FD153" s="98"/>
      <c r="FE153" s="98"/>
      <c r="FF153" s="98"/>
      <c r="FG153" s="98"/>
      <c r="FH153" s="98"/>
      <c r="FI153" s="98"/>
      <c r="FJ153" s="98"/>
      <c r="FK153" s="98"/>
      <c r="FL153" s="98"/>
      <c r="FM153" s="98"/>
      <c r="FN153" s="98"/>
      <c r="FO153" s="98"/>
      <c r="FP153" s="98"/>
      <c r="FQ153" s="98"/>
      <c r="FR153" s="98"/>
      <c r="FS153" s="98"/>
      <c r="FT153" s="98"/>
      <c r="FU153" s="98"/>
    </row>
    <row r="154" spans="1:177" s="1" customFormat="1" ht="17.45" hidden="1" customHeight="1">
      <c r="A154" s="21"/>
      <c r="B154" s="22" t="s">
        <v>7</v>
      </c>
      <c r="C154" s="23" t="s">
        <v>9</v>
      </c>
      <c r="D154" s="23" t="e">
        <f>IF(#REF!&gt;0,"REALIZADO","PROJETADO")</f>
        <v>#REF!</v>
      </c>
      <c r="E154" s="23" t="e">
        <f>IF(#REF!&gt;0,"REALIZADO","PROJETADO")</f>
        <v>#REF!</v>
      </c>
      <c r="F154" s="23" t="e">
        <f>IF(#REF!&gt;0,"REALIZADO","PROJETADO")</f>
        <v>#REF!</v>
      </c>
      <c r="G154" s="23" t="s">
        <v>12</v>
      </c>
      <c r="H154" s="23"/>
      <c r="I154" s="23" t="s">
        <v>12</v>
      </c>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8"/>
      <c r="DJ154" s="98"/>
      <c r="DK154" s="98"/>
      <c r="DL154" s="98"/>
      <c r="DM154" s="98"/>
      <c r="DN154" s="98"/>
      <c r="DO154" s="98"/>
      <c r="DP154" s="98"/>
      <c r="DQ154" s="98"/>
      <c r="DR154" s="98"/>
      <c r="DS154" s="98"/>
      <c r="DT154" s="98"/>
      <c r="DU154" s="98"/>
      <c r="DV154" s="98"/>
      <c r="DW154" s="98"/>
      <c r="DX154" s="98"/>
      <c r="DY154" s="98"/>
      <c r="DZ154" s="98"/>
      <c r="EA154" s="98"/>
      <c r="EB154" s="98"/>
      <c r="EC154" s="98"/>
      <c r="ED154" s="98"/>
      <c r="EE154" s="98"/>
      <c r="EF154" s="98"/>
      <c r="EG154" s="98"/>
      <c r="EH154" s="98"/>
      <c r="EI154" s="98"/>
      <c r="EJ154" s="98"/>
      <c r="EK154" s="98"/>
      <c r="EL154" s="98"/>
      <c r="EM154" s="98"/>
      <c r="EN154" s="98"/>
      <c r="EO154" s="98"/>
      <c r="EP154" s="98"/>
      <c r="EQ154" s="98"/>
      <c r="ER154" s="98"/>
      <c r="ES154" s="98"/>
      <c r="ET154" s="98"/>
      <c r="EU154" s="98"/>
      <c r="EV154" s="98"/>
      <c r="EW154" s="98"/>
      <c r="EX154" s="98"/>
      <c r="EY154" s="98"/>
      <c r="EZ154" s="98"/>
      <c r="FA154" s="98"/>
      <c r="FB154" s="98"/>
      <c r="FC154" s="98"/>
      <c r="FD154" s="98"/>
      <c r="FE154" s="98"/>
      <c r="FF154" s="98"/>
      <c r="FG154" s="98"/>
      <c r="FH154" s="98"/>
      <c r="FI154" s="98"/>
      <c r="FJ154" s="98"/>
      <c r="FK154" s="98"/>
      <c r="FL154" s="98"/>
      <c r="FM154" s="98"/>
      <c r="FN154" s="98"/>
      <c r="FO154" s="98"/>
      <c r="FP154" s="98"/>
      <c r="FQ154" s="98"/>
      <c r="FR154" s="98"/>
      <c r="FS154" s="98"/>
      <c r="FT154" s="98"/>
      <c r="FU154" s="98"/>
    </row>
    <row r="155" spans="1:177" s="1" customFormat="1" ht="17.25" hidden="1" customHeight="1">
      <c r="A155" s="21"/>
      <c r="B155" s="95" t="s">
        <v>6</v>
      </c>
      <c r="C155" s="96">
        <v>1999</v>
      </c>
      <c r="D155" s="96">
        <v>2000</v>
      </c>
      <c r="E155" s="96">
        <v>2001</v>
      </c>
      <c r="F155" s="96">
        <v>2002</v>
      </c>
      <c r="G155" s="96">
        <v>2003</v>
      </c>
      <c r="H155" s="96"/>
      <c r="I155" s="96">
        <v>2004</v>
      </c>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8"/>
      <c r="DJ155" s="98"/>
      <c r="DK155" s="98"/>
      <c r="DL155" s="98"/>
      <c r="DM155" s="98"/>
      <c r="DN155" s="98"/>
      <c r="DO155" s="98"/>
      <c r="DP155" s="98"/>
      <c r="DQ155" s="98"/>
      <c r="DR155" s="98"/>
      <c r="DS155" s="98"/>
      <c r="DT155" s="98"/>
      <c r="DU155" s="98"/>
      <c r="DV155" s="98"/>
      <c r="DW155" s="98"/>
      <c r="DX155" s="98"/>
      <c r="DY155" s="98"/>
      <c r="DZ155" s="98"/>
      <c r="EA155" s="98"/>
      <c r="EB155" s="98"/>
      <c r="EC155" s="98"/>
      <c r="ED155" s="98"/>
      <c r="EE155" s="98"/>
      <c r="EF155" s="98"/>
      <c r="EG155" s="98"/>
      <c r="EH155" s="98"/>
      <c r="EI155" s="98"/>
      <c r="EJ155" s="98"/>
      <c r="EK155" s="98"/>
      <c r="EL155" s="98"/>
      <c r="EM155" s="98"/>
      <c r="EN155" s="98"/>
      <c r="EO155" s="98"/>
      <c r="EP155" s="98"/>
      <c r="EQ155" s="98"/>
      <c r="ER155" s="98"/>
      <c r="ES155" s="98"/>
      <c r="ET155" s="98"/>
      <c r="EU155" s="98"/>
      <c r="EV155" s="98"/>
      <c r="EW155" s="98"/>
      <c r="EX155" s="98"/>
      <c r="EY155" s="98"/>
      <c r="EZ155" s="98"/>
      <c r="FA155" s="98"/>
      <c r="FB155" s="98"/>
      <c r="FC155" s="98"/>
      <c r="FD155" s="98"/>
      <c r="FE155" s="98"/>
      <c r="FF155" s="98"/>
      <c r="FG155" s="98"/>
      <c r="FH155" s="98"/>
      <c r="FI155" s="98"/>
      <c r="FJ155" s="98"/>
      <c r="FK155" s="98"/>
      <c r="FL155" s="98"/>
      <c r="FM155" s="98"/>
      <c r="FN155" s="98"/>
      <c r="FO155" s="98"/>
      <c r="FP155" s="98"/>
      <c r="FQ155" s="98"/>
      <c r="FR155" s="98"/>
      <c r="FS155" s="98"/>
      <c r="FT155" s="98"/>
      <c r="FU155" s="98"/>
    </row>
    <row r="156" spans="1:177" s="1" customFormat="1" ht="17.45" hidden="1" customHeight="1">
      <c r="A156" s="21"/>
      <c r="B156" s="24"/>
      <c r="C156" s="25"/>
      <c r="D156" s="25"/>
      <c r="E156" s="25"/>
      <c r="F156" s="25"/>
      <c r="G156" s="25"/>
      <c r="H156" s="25"/>
      <c r="I156" s="25"/>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c r="CZ156" s="98"/>
      <c r="DA156" s="98"/>
      <c r="DB156" s="98"/>
      <c r="DC156" s="98"/>
      <c r="DD156" s="98"/>
      <c r="DE156" s="98"/>
      <c r="DF156" s="98"/>
      <c r="DG156" s="98"/>
      <c r="DH156" s="98"/>
      <c r="DI156" s="98"/>
      <c r="DJ156" s="98"/>
      <c r="DK156" s="98"/>
      <c r="DL156" s="98"/>
      <c r="DM156" s="98"/>
      <c r="DN156" s="98"/>
      <c r="DO156" s="98"/>
      <c r="DP156" s="98"/>
      <c r="DQ156" s="98"/>
      <c r="DR156" s="98"/>
      <c r="DS156" s="98"/>
      <c r="DT156" s="98"/>
      <c r="DU156" s="98"/>
      <c r="DV156" s="98"/>
      <c r="DW156" s="98"/>
      <c r="DX156" s="98"/>
      <c r="DY156" s="98"/>
      <c r="DZ156" s="98"/>
      <c r="EA156" s="98"/>
      <c r="EB156" s="98"/>
      <c r="EC156" s="98"/>
      <c r="ED156" s="98"/>
      <c r="EE156" s="98"/>
      <c r="EF156" s="98"/>
      <c r="EG156" s="98"/>
      <c r="EH156" s="98"/>
      <c r="EI156" s="98"/>
      <c r="EJ156" s="98"/>
      <c r="EK156" s="98"/>
      <c r="EL156" s="98"/>
      <c r="EM156" s="98"/>
      <c r="EN156" s="98"/>
      <c r="EO156" s="98"/>
      <c r="EP156" s="98"/>
      <c r="EQ156" s="98"/>
      <c r="ER156" s="98"/>
      <c r="ES156" s="98"/>
      <c r="ET156" s="98"/>
      <c r="EU156" s="98"/>
      <c r="EV156" s="98"/>
      <c r="EW156" s="98"/>
      <c r="EX156" s="98"/>
      <c r="EY156" s="98"/>
      <c r="EZ156" s="98"/>
      <c r="FA156" s="98"/>
      <c r="FB156" s="98"/>
      <c r="FC156" s="98"/>
      <c r="FD156" s="98"/>
      <c r="FE156" s="98"/>
      <c r="FF156" s="98"/>
      <c r="FG156" s="98"/>
      <c r="FH156" s="98"/>
      <c r="FI156" s="98"/>
      <c r="FJ156" s="98"/>
      <c r="FK156" s="98"/>
      <c r="FL156" s="98"/>
      <c r="FM156" s="98"/>
      <c r="FN156" s="98"/>
      <c r="FO156" s="98"/>
      <c r="FP156" s="98"/>
      <c r="FQ156" s="98"/>
      <c r="FR156" s="98"/>
      <c r="FS156" s="98"/>
      <c r="FT156" s="98"/>
      <c r="FU156" s="98"/>
    </row>
    <row r="157" spans="1:177" s="1" customFormat="1" ht="16.5" hidden="1" thickBot="1">
      <c r="A157" s="21"/>
      <c r="B157" s="24" t="s">
        <v>14</v>
      </c>
      <c r="C157" s="26" t="e">
        <f>C8-#REF!-C14+C161-#REF!</f>
        <v>#REF!</v>
      </c>
      <c r="D157" s="26" t="e">
        <f>D8-#REF!-D14+D161-#REF!</f>
        <v>#REF!</v>
      </c>
      <c r="E157" s="26" t="e">
        <f>E8-#REF!-E14+E161-#REF!</f>
        <v>#REF!</v>
      </c>
      <c r="F157" s="26" t="e">
        <f>F8-#REF!-F14+F161-#REF!</f>
        <v>#REF!</v>
      </c>
      <c r="G157" s="26" t="e">
        <f>G8-#REF!-G14+G161-#REF!</f>
        <v>#REF!</v>
      </c>
      <c r="H157" s="26"/>
      <c r="I157" s="26" t="e">
        <f>I8-#REF!-I14+I161-#REF!</f>
        <v>#REF!</v>
      </c>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c r="CZ157" s="98"/>
      <c r="DA157" s="98"/>
      <c r="DB157" s="98"/>
      <c r="DC157" s="98"/>
      <c r="DD157" s="98"/>
      <c r="DE157" s="98"/>
      <c r="DF157" s="98"/>
      <c r="DG157" s="98"/>
      <c r="DH157" s="98"/>
      <c r="DI157" s="98"/>
      <c r="DJ157" s="98"/>
      <c r="DK157" s="98"/>
      <c r="DL157" s="98"/>
      <c r="DM157" s="98"/>
      <c r="DN157" s="98"/>
      <c r="DO157" s="98"/>
      <c r="DP157" s="98"/>
      <c r="DQ157" s="98"/>
      <c r="DR157" s="98"/>
      <c r="DS157" s="98"/>
      <c r="DT157" s="98"/>
      <c r="DU157" s="98"/>
      <c r="DV157" s="98"/>
      <c r="DW157" s="98"/>
      <c r="DX157" s="98"/>
      <c r="DY157" s="98"/>
      <c r="DZ157" s="98"/>
      <c r="EA157" s="98"/>
      <c r="EB157" s="98"/>
      <c r="EC157" s="98"/>
      <c r="ED157" s="98"/>
      <c r="EE157" s="98"/>
      <c r="EF157" s="98"/>
      <c r="EG157" s="98"/>
      <c r="EH157" s="98"/>
      <c r="EI157" s="98"/>
      <c r="EJ157" s="98"/>
      <c r="EK157" s="98"/>
      <c r="EL157" s="98"/>
      <c r="EM157" s="98"/>
      <c r="EN157" s="98"/>
      <c r="EO157" s="98"/>
      <c r="EP157" s="98"/>
      <c r="EQ157" s="98"/>
      <c r="ER157" s="98"/>
      <c r="ES157" s="98"/>
      <c r="ET157" s="98"/>
      <c r="EU157" s="98"/>
      <c r="EV157" s="98"/>
      <c r="EW157" s="98"/>
      <c r="EX157" s="98"/>
      <c r="EY157" s="98"/>
      <c r="EZ157" s="98"/>
      <c r="FA157" s="98"/>
      <c r="FB157" s="98"/>
      <c r="FC157" s="98"/>
      <c r="FD157" s="98"/>
      <c r="FE157" s="98"/>
      <c r="FF157" s="98"/>
      <c r="FG157" s="98"/>
      <c r="FH157" s="98"/>
      <c r="FI157" s="98"/>
      <c r="FJ157" s="98"/>
      <c r="FK157" s="98"/>
      <c r="FL157" s="98"/>
      <c r="FM157" s="98"/>
      <c r="FN157" s="98"/>
      <c r="FO157" s="98"/>
      <c r="FP157" s="98"/>
      <c r="FQ157" s="98"/>
      <c r="FR157" s="98"/>
      <c r="FS157" s="98"/>
      <c r="FT157" s="98"/>
      <c r="FU157" s="98"/>
    </row>
    <row r="158" spans="1:177" s="1" customFormat="1" ht="16.5" hidden="1" thickBot="1">
      <c r="A158" s="21"/>
      <c r="B158" s="24" t="s">
        <v>15</v>
      </c>
      <c r="C158" s="26">
        <f>C9</f>
        <v>0</v>
      </c>
      <c r="D158" s="26">
        <f>D9</f>
        <v>0</v>
      </c>
      <c r="E158" s="26">
        <f>E9</f>
        <v>0</v>
      </c>
      <c r="F158" s="26">
        <f>F9</f>
        <v>0</v>
      </c>
      <c r="G158" s="26">
        <f>G9</f>
        <v>0</v>
      </c>
      <c r="H158" s="26"/>
      <c r="I158" s="26">
        <f>I9</f>
        <v>0</v>
      </c>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8"/>
      <c r="CP158" s="98"/>
      <c r="CQ158" s="98"/>
      <c r="CR158" s="98"/>
      <c r="CS158" s="98"/>
      <c r="CT158" s="98"/>
      <c r="CU158" s="98"/>
      <c r="CV158" s="98"/>
      <c r="CW158" s="98"/>
      <c r="CX158" s="98"/>
      <c r="CY158" s="98"/>
      <c r="CZ158" s="98"/>
      <c r="DA158" s="98"/>
      <c r="DB158" s="98"/>
      <c r="DC158" s="98"/>
      <c r="DD158" s="98"/>
      <c r="DE158" s="98"/>
      <c r="DF158" s="98"/>
      <c r="DG158" s="98"/>
      <c r="DH158" s="98"/>
      <c r="DI158" s="98"/>
      <c r="DJ158" s="98"/>
      <c r="DK158" s="98"/>
      <c r="DL158" s="98"/>
      <c r="DM158" s="98"/>
      <c r="DN158" s="98"/>
      <c r="DO158" s="98"/>
      <c r="DP158" s="98"/>
      <c r="DQ158" s="98"/>
      <c r="DR158" s="98"/>
      <c r="DS158" s="98"/>
      <c r="DT158" s="98"/>
      <c r="DU158" s="98"/>
      <c r="DV158" s="98"/>
      <c r="DW158" s="98"/>
      <c r="DX158" s="98"/>
      <c r="DY158" s="98"/>
      <c r="DZ158" s="98"/>
      <c r="EA158" s="98"/>
      <c r="EB158" s="98"/>
      <c r="EC158" s="98"/>
      <c r="ED158" s="98"/>
      <c r="EE158" s="98"/>
      <c r="EF158" s="98"/>
      <c r="EG158" s="98"/>
      <c r="EH158" s="98"/>
      <c r="EI158" s="98"/>
      <c r="EJ158" s="98"/>
      <c r="EK158" s="98"/>
      <c r="EL158" s="98"/>
      <c r="EM158" s="98"/>
      <c r="EN158" s="98"/>
      <c r="EO158" s="98"/>
      <c r="EP158" s="98"/>
      <c r="EQ158" s="98"/>
      <c r="ER158" s="98"/>
      <c r="ES158" s="98"/>
      <c r="ET158" s="98"/>
      <c r="EU158" s="98"/>
      <c r="EV158" s="98"/>
      <c r="EW158" s="98"/>
      <c r="EX158" s="98"/>
      <c r="EY158" s="98"/>
      <c r="EZ158" s="98"/>
      <c r="FA158" s="98"/>
      <c r="FB158" s="98"/>
      <c r="FC158" s="98"/>
      <c r="FD158" s="98"/>
      <c r="FE158" s="98"/>
      <c r="FF158" s="98"/>
      <c r="FG158" s="98"/>
      <c r="FH158" s="98"/>
      <c r="FI158" s="98"/>
      <c r="FJ158" s="98"/>
      <c r="FK158" s="98"/>
      <c r="FL158" s="98"/>
      <c r="FM158" s="98"/>
      <c r="FN158" s="98"/>
      <c r="FO158" s="98"/>
      <c r="FP158" s="98"/>
      <c r="FQ158" s="98"/>
      <c r="FR158" s="98"/>
      <c r="FS158" s="98"/>
      <c r="FT158" s="98"/>
      <c r="FU158" s="98"/>
    </row>
    <row r="159" spans="1:177" s="1" customFormat="1" ht="16.5" hidden="1" thickBot="1">
      <c r="A159" s="21"/>
      <c r="B159" s="24" t="s">
        <v>16</v>
      </c>
      <c r="C159" s="26" t="e">
        <f>C19+C20+C21+#REF!+#REF!+#REF!+#REF!</f>
        <v>#REF!</v>
      </c>
      <c r="D159" s="26" t="e">
        <f>D19+D20+D21+#REF!+#REF!+#REF!+#REF!</f>
        <v>#REF!</v>
      </c>
      <c r="E159" s="26" t="e">
        <f>E19+E20+E21+#REF!+#REF!+#REF!+#REF!</f>
        <v>#REF!</v>
      </c>
      <c r="F159" s="26" t="e">
        <f>F19+F20+F21+#REF!+#REF!+#REF!+#REF!</f>
        <v>#REF!</v>
      </c>
      <c r="G159" s="26" t="e">
        <f>G19+G20+G21+#REF!+#REF!+#REF!+#REF!</f>
        <v>#REF!</v>
      </c>
      <c r="H159" s="26"/>
      <c r="I159" s="26" t="e">
        <f>I19+I20+I21+#REF!+#REF!+#REF!+#REF!</f>
        <v>#REF!</v>
      </c>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c r="CN159" s="98"/>
      <c r="CO159" s="98"/>
      <c r="CP159" s="98"/>
      <c r="CQ159" s="98"/>
      <c r="CR159" s="98"/>
      <c r="CS159" s="98"/>
      <c r="CT159" s="98"/>
      <c r="CU159" s="98"/>
      <c r="CV159" s="98"/>
      <c r="CW159" s="98"/>
      <c r="CX159" s="98"/>
      <c r="CY159" s="98"/>
      <c r="CZ159" s="98"/>
      <c r="DA159" s="98"/>
      <c r="DB159" s="98"/>
      <c r="DC159" s="98"/>
      <c r="DD159" s="98"/>
      <c r="DE159" s="98"/>
      <c r="DF159" s="98"/>
      <c r="DG159" s="98"/>
      <c r="DH159" s="98"/>
      <c r="DI159" s="98"/>
      <c r="DJ159" s="98"/>
      <c r="DK159" s="98"/>
      <c r="DL159" s="98"/>
      <c r="DM159" s="98"/>
      <c r="DN159" s="98"/>
      <c r="DO159" s="98"/>
      <c r="DP159" s="98"/>
      <c r="DQ159" s="98"/>
      <c r="DR159" s="98"/>
      <c r="DS159" s="98"/>
      <c r="DT159" s="98"/>
      <c r="DU159" s="98"/>
      <c r="DV159" s="98"/>
      <c r="DW159" s="98"/>
      <c r="DX159" s="98"/>
      <c r="DY159" s="98"/>
      <c r="DZ159" s="98"/>
      <c r="EA159" s="98"/>
      <c r="EB159" s="98"/>
      <c r="EC159" s="98"/>
      <c r="ED159" s="98"/>
      <c r="EE159" s="98"/>
      <c r="EF159" s="98"/>
      <c r="EG159" s="98"/>
      <c r="EH159" s="98"/>
      <c r="EI159" s="98"/>
      <c r="EJ159" s="98"/>
      <c r="EK159" s="98"/>
      <c r="EL159" s="98"/>
      <c r="EM159" s="98"/>
      <c r="EN159" s="98"/>
      <c r="EO159" s="98"/>
      <c r="EP159" s="98"/>
      <c r="EQ159" s="98"/>
      <c r="ER159" s="98"/>
      <c r="ES159" s="98"/>
      <c r="ET159" s="98"/>
      <c r="EU159" s="98"/>
      <c r="EV159" s="98"/>
      <c r="EW159" s="98"/>
      <c r="EX159" s="98"/>
      <c r="EY159" s="98"/>
      <c r="EZ159" s="98"/>
      <c r="FA159" s="98"/>
      <c r="FB159" s="98"/>
      <c r="FC159" s="98"/>
      <c r="FD159" s="98"/>
      <c r="FE159" s="98"/>
      <c r="FF159" s="98"/>
      <c r="FG159" s="98"/>
      <c r="FH159" s="98"/>
      <c r="FI159" s="98"/>
      <c r="FJ159" s="98"/>
      <c r="FK159" s="98"/>
      <c r="FL159" s="98"/>
      <c r="FM159" s="98"/>
      <c r="FN159" s="98"/>
      <c r="FO159" s="98"/>
      <c r="FP159" s="98"/>
      <c r="FQ159" s="98"/>
      <c r="FR159" s="98"/>
      <c r="FS159" s="98"/>
      <c r="FT159" s="98"/>
      <c r="FU159" s="98"/>
    </row>
    <row r="160" spans="1:177" s="1" customFormat="1" ht="16.5" hidden="1" thickBot="1">
      <c r="A160" s="21"/>
      <c r="B160" s="24" t="s">
        <v>17</v>
      </c>
      <c r="C160" s="26" t="e">
        <f>#REF!</f>
        <v>#REF!</v>
      </c>
      <c r="D160" s="26" t="e">
        <f>#REF!</f>
        <v>#REF!</v>
      </c>
      <c r="E160" s="26" t="e">
        <f>#REF!</f>
        <v>#REF!</v>
      </c>
      <c r="F160" s="26" t="e">
        <f>#REF!</f>
        <v>#REF!</v>
      </c>
      <c r="G160" s="26" t="e">
        <f>#REF!</f>
        <v>#REF!</v>
      </c>
      <c r="H160" s="26"/>
      <c r="I160" s="26" t="e">
        <f>#REF!</f>
        <v>#REF!</v>
      </c>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c r="CN160" s="98"/>
      <c r="CO160" s="98"/>
      <c r="CP160" s="98"/>
      <c r="CQ160" s="98"/>
      <c r="CR160" s="98"/>
      <c r="CS160" s="98"/>
      <c r="CT160" s="98"/>
      <c r="CU160" s="98"/>
      <c r="CV160" s="98"/>
      <c r="CW160" s="98"/>
      <c r="CX160" s="98"/>
      <c r="CY160" s="98"/>
      <c r="CZ160" s="98"/>
      <c r="DA160" s="98"/>
      <c r="DB160" s="98"/>
      <c r="DC160" s="98"/>
      <c r="DD160" s="98"/>
      <c r="DE160" s="98"/>
      <c r="DF160" s="98"/>
      <c r="DG160" s="98"/>
      <c r="DH160" s="98"/>
      <c r="DI160" s="98"/>
      <c r="DJ160" s="98"/>
      <c r="DK160" s="98"/>
      <c r="DL160" s="98"/>
      <c r="DM160" s="98"/>
      <c r="DN160" s="98"/>
      <c r="DO160" s="98"/>
      <c r="DP160" s="98"/>
      <c r="DQ160" s="98"/>
      <c r="DR160" s="98"/>
      <c r="DS160" s="98"/>
      <c r="DT160" s="98"/>
      <c r="DU160" s="98"/>
      <c r="DV160" s="98"/>
      <c r="DW160" s="98"/>
      <c r="DX160" s="98"/>
      <c r="DY160" s="98"/>
      <c r="DZ160" s="98"/>
      <c r="EA160" s="98"/>
      <c r="EB160" s="98"/>
      <c r="EC160" s="98"/>
      <c r="ED160" s="98"/>
      <c r="EE160" s="98"/>
      <c r="EF160" s="98"/>
      <c r="EG160" s="98"/>
      <c r="EH160" s="98"/>
      <c r="EI160" s="98"/>
      <c r="EJ160" s="98"/>
      <c r="EK160" s="98"/>
      <c r="EL160" s="98"/>
      <c r="EM160" s="98"/>
      <c r="EN160" s="98"/>
      <c r="EO160" s="98"/>
      <c r="EP160" s="98"/>
      <c r="EQ160" s="98"/>
      <c r="ER160" s="98"/>
      <c r="ES160" s="98"/>
      <c r="ET160" s="98"/>
      <c r="EU160" s="98"/>
      <c r="EV160" s="98"/>
      <c r="EW160" s="98"/>
      <c r="EX160" s="98"/>
      <c r="EY160" s="98"/>
      <c r="EZ160" s="98"/>
      <c r="FA160" s="98"/>
      <c r="FB160" s="98"/>
      <c r="FC160" s="98"/>
      <c r="FD160" s="98"/>
      <c r="FE160" s="98"/>
      <c r="FF160" s="98"/>
      <c r="FG160" s="98"/>
      <c r="FH160" s="98"/>
      <c r="FI160" s="98"/>
      <c r="FJ160" s="98"/>
      <c r="FK160" s="98"/>
      <c r="FL160" s="98"/>
      <c r="FM160" s="98"/>
      <c r="FN160" s="98"/>
      <c r="FO160" s="98"/>
      <c r="FP160" s="98"/>
      <c r="FQ160" s="98"/>
      <c r="FR160" s="98"/>
      <c r="FS160" s="98"/>
      <c r="FT160" s="98"/>
      <c r="FU160" s="98"/>
    </row>
    <row r="161" spans="1:177" s="1" customFormat="1" ht="16.5" hidden="1" thickBot="1">
      <c r="A161" s="21"/>
      <c r="B161" s="24" t="s">
        <v>18</v>
      </c>
      <c r="C161" s="26" t="e">
        <f>#REF!-#REF!</f>
        <v>#REF!</v>
      </c>
      <c r="D161" s="26" t="e">
        <f>#REF!-#REF!</f>
        <v>#REF!</v>
      </c>
      <c r="E161" s="26" t="e">
        <f>#REF!-#REF!</f>
        <v>#REF!</v>
      </c>
      <c r="F161" s="26" t="e">
        <f>#REF!-#REF!</f>
        <v>#REF!</v>
      </c>
      <c r="G161" s="26" t="e">
        <f>#REF!-#REF!</f>
        <v>#REF!</v>
      </c>
      <c r="H161" s="26"/>
      <c r="I161" s="26" t="e">
        <f>#REF!-#REF!</f>
        <v>#REF!</v>
      </c>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B161" s="98"/>
      <c r="DC161" s="98"/>
      <c r="DD161" s="98"/>
      <c r="DE161" s="98"/>
      <c r="DF161" s="98"/>
      <c r="DG161" s="98"/>
      <c r="DH161" s="98"/>
      <c r="DI161" s="98"/>
      <c r="DJ161" s="98"/>
      <c r="DK161" s="98"/>
      <c r="DL161" s="98"/>
      <c r="DM161" s="98"/>
      <c r="DN161" s="98"/>
      <c r="DO161" s="98"/>
      <c r="DP161" s="98"/>
      <c r="DQ161" s="98"/>
      <c r="DR161" s="98"/>
      <c r="DS161" s="98"/>
      <c r="DT161" s="98"/>
      <c r="DU161" s="98"/>
      <c r="DV161" s="98"/>
      <c r="DW161" s="98"/>
      <c r="DX161" s="98"/>
      <c r="DY161" s="98"/>
      <c r="DZ161" s="98"/>
      <c r="EA161" s="98"/>
      <c r="EB161" s="98"/>
      <c r="EC161" s="98"/>
      <c r="ED161" s="98"/>
      <c r="EE161" s="98"/>
      <c r="EF161" s="98"/>
      <c r="EG161" s="98"/>
      <c r="EH161" s="98"/>
      <c r="EI161" s="98"/>
      <c r="EJ161" s="98"/>
      <c r="EK161" s="98"/>
      <c r="EL161" s="98"/>
      <c r="EM161" s="98"/>
      <c r="EN161" s="98"/>
      <c r="EO161" s="98"/>
      <c r="EP161" s="98"/>
      <c r="EQ161" s="98"/>
      <c r="ER161" s="98"/>
      <c r="ES161" s="98"/>
      <c r="ET161" s="98"/>
      <c r="EU161" s="98"/>
      <c r="EV161" s="98"/>
      <c r="EW161" s="98"/>
      <c r="EX161" s="98"/>
      <c r="EY161" s="98"/>
      <c r="EZ161" s="98"/>
      <c r="FA161" s="98"/>
      <c r="FB161" s="98"/>
      <c r="FC161" s="98"/>
      <c r="FD161" s="98"/>
      <c r="FE161" s="98"/>
      <c r="FF161" s="98"/>
      <c r="FG161" s="98"/>
      <c r="FH161" s="98"/>
      <c r="FI161" s="98"/>
      <c r="FJ161" s="98"/>
      <c r="FK161" s="98"/>
      <c r="FL161" s="98"/>
      <c r="FM161" s="98"/>
      <c r="FN161" s="98"/>
      <c r="FO161" s="98"/>
      <c r="FP161" s="98"/>
      <c r="FQ161" s="98"/>
      <c r="FR161" s="98"/>
      <c r="FS161" s="98"/>
      <c r="FT161" s="98"/>
      <c r="FU161" s="98"/>
    </row>
    <row r="162" spans="1:177" s="1" customFormat="1" ht="16.5" hidden="1" thickBot="1">
      <c r="A162" s="21"/>
      <c r="B162" s="24" t="s">
        <v>19</v>
      </c>
      <c r="C162" s="26" t="e">
        <f>#REF!</f>
        <v>#REF!</v>
      </c>
      <c r="D162" s="26" t="e">
        <f>#REF!</f>
        <v>#REF!</v>
      </c>
      <c r="E162" s="26" t="e">
        <f>#REF!</f>
        <v>#REF!</v>
      </c>
      <c r="F162" s="26" t="e">
        <f>#REF!</f>
        <v>#REF!</v>
      </c>
      <c r="G162" s="26" t="e">
        <f>#REF!</f>
        <v>#REF!</v>
      </c>
      <c r="H162" s="26"/>
      <c r="I162" s="26" t="e">
        <f>#REF!</f>
        <v>#REF!</v>
      </c>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c r="CN162" s="98"/>
      <c r="CO162" s="98"/>
      <c r="CP162" s="98"/>
      <c r="CQ162" s="98"/>
      <c r="CR162" s="98"/>
      <c r="CS162" s="98"/>
      <c r="CT162" s="98"/>
      <c r="CU162" s="98"/>
      <c r="CV162" s="98"/>
      <c r="CW162" s="98"/>
      <c r="CX162" s="98"/>
      <c r="CY162" s="98"/>
      <c r="CZ162" s="98"/>
      <c r="DA162" s="98"/>
      <c r="DB162" s="98"/>
      <c r="DC162" s="98"/>
      <c r="DD162" s="98"/>
      <c r="DE162" s="98"/>
      <c r="DF162" s="98"/>
      <c r="DG162" s="98"/>
      <c r="DH162" s="98"/>
      <c r="DI162" s="98"/>
      <c r="DJ162" s="98"/>
      <c r="DK162" s="98"/>
      <c r="DL162" s="98"/>
      <c r="DM162" s="98"/>
      <c r="DN162" s="98"/>
      <c r="DO162" s="98"/>
      <c r="DP162" s="98"/>
      <c r="DQ162" s="98"/>
      <c r="DR162" s="98"/>
      <c r="DS162" s="98"/>
      <c r="DT162" s="98"/>
      <c r="DU162" s="98"/>
      <c r="DV162" s="98"/>
      <c r="DW162" s="98"/>
      <c r="DX162" s="98"/>
      <c r="DY162" s="98"/>
      <c r="DZ162" s="98"/>
      <c r="EA162" s="98"/>
      <c r="EB162" s="98"/>
      <c r="EC162" s="98"/>
      <c r="ED162" s="98"/>
      <c r="EE162" s="98"/>
      <c r="EF162" s="98"/>
      <c r="EG162" s="98"/>
      <c r="EH162" s="98"/>
      <c r="EI162" s="98"/>
      <c r="EJ162" s="98"/>
      <c r="EK162" s="98"/>
      <c r="EL162" s="98"/>
      <c r="EM162" s="98"/>
      <c r="EN162" s="98"/>
      <c r="EO162" s="98"/>
      <c r="EP162" s="98"/>
      <c r="EQ162" s="98"/>
      <c r="ER162" s="98"/>
      <c r="ES162" s="98"/>
      <c r="ET162" s="98"/>
      <c r="EU162" s="98"/>
      <c r="EV162" s="98"/>
      <c r="EW162" s="98"/>
      <c r="EX162" s="98"/>
      <c r="EY162" s="98"/>
      <c r="EZ162" s="98"/>
      <c r="FA162" s="98"/>
      <c r="FB162" s="98"/>
      <c r="FC162" s="98"/>
      <c r="FD162" s="98"/>
      <c r="FE162" s="98"/>
      <c r="FF162" s="98"/>
      <c r="FG162" s="98"/>
      <c r="FH162" s="98"/>
      <c r="FI162" s="98"/>
      <c r="FJ162" s="98"/>
      <c r="FK162" s="98"/>
      <c r="FL162" s="98"/>
      <c r="FM162" s="98"/>
      <c r="FN162" s="98"/>
      <c r="FO162" s="98"/>
      <c r="FP162" s="98"/>
      <c r="FQ162" s="98"/>
      <c r="FR162" s="98"/>
      <c r="FS162" s="98"/>
      <c r="FT162" s="98"/>
      <c r="FU162" s="98"/>
    </row>
    <row r="163" spans="1:177" s="1" customFormat="1" ht="16.5" hidden="1" thickBot="1">
      <c r="A163" s="21"/>
      <c r="B163" s="24" t="s">
        <v>20</v>
      </c>
      <c r="C163" s="26" t="e">
        <f>#REF!</f>
        <v>#REF!</v>
      </c>
      <c r="D163" s="26" t="e">
        <f>#REF!</f>
        <v>#REF!</v>
      </c>
      <c r="E163" s="26" t="e">
        <f>#REF!</f>
        <v>#REF!</v>
      </c>
      <c r="F163" s="26" t="e">
        <f>#REF!</f>
        <v>#REF!</v>
      </c>
      <c r="G163" s="26" t="e">
        <f>#REF!</f>
        <v>#REF!</v>
      </c>
      <c r="H163" s="26"/>
      <c r="I163" s="26" t="e">
        <f>#REF!</f>
        <v>#REF!</v>
      </c>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c r="CN163" s="98"/>
      <c r="CO163" s="98"/>
      <c r="CP163" s="98"/>
      <c r="CQ163" s="98"/>
      <c r="CR163" s="98"/>
      <c r="CS163" s="98"/>
      <c r="CT163" s="98"/>
      <c r="CU163" s="98"/>
      <c r="CV163" s="98"/>
      <c r="CW163" s="98"/>
      <c r="CX163" s="98"/>
      <c r="CY163" s="98"/>
      <c r="CZ163" s="98"/>
      <c r="DA163" s="98"/>
      <c r="DB163" s="98"/>
      <c r="DC163" s="98"/>
      <c r="DD163" s="98"/>
      <c r="DE163" s="98"/>
      <c r="DF163" s="98"/>
      <c r="DG163" s="98"/>
      <c r="DH163" s="98"/>
      <c r="DI163" s="98"/>
      <c r="DJ163" s="98"/>
      <c r="DK163" s="98"/>
      <c r="DL163" s="98"/>
      <c r="DM163" s="98"/>
      <c r="DN163" s="98"/>
      <c r="DO163" s="98"/>
      <c r="DP163" s="98"/>
      <c r="DQ163" s="98"/>
      <c r="DR163" s="98"/>
      <c r="DS163" s="98"/>
      <c r="DT163" s="98"/>
      <c r="DU163" s="98"/>
      <c r="DV163" s="98"/>
      <c r="DW163" s="98"/>
      <c r="DX163" s="98"/>
      <c r="DY163" s="98"/>
      <c r="DZ163" s="98"/>
      <c r="EA163" s="98"/>
      <c r="EB163" s="98"/>
      <c r="EC163" s="98"/>
      <c r="ED163" s="98"/>
      <c r="EE163" s="98"/>
      <c r="EF163" s="98"/>
      <c r="EG163" s="98"/>
      <c r="EH163" s="98"/>
      <c r="EI163" s="98"/>
      <c r="EJ163" s="98"/>
      <c r="EK163" s="98"/>
      <c r="EL163" s="98"/>
      <c r="EM163" s="98"/>
      <c r="EN163" s="98"/>
      <c r="EO163" s="98"/>
      <c r="EP163" s="98"/>
      <c r="EQ163" s="98"/>
      <c r="ER163" s="98"/>
      <c r="ES163" s="98"/>
      <c r="ET163" s="98"/>
      <c r="EU163" s="98"/>
      <c r="EV163" s="98"/>
      <c r="EW163" s="98"/>
      <c r="EX163" s="98"/>
      <c r="EY163" s="98"/>
      <c r="EZ163" s="98"/>
      <c r="FA163" s="98"/>
      <c r="FB163" s="98"/>
      <c r="FC163" s="98"/>
      <c r="FD163" s="98"/>
      <c r="FE163" s="98"/>
      <c r="FF163" s="98"/>
      <c r="FG163" s="98"/>
      <c r="FH163" s="98"/>
      <c r="FI163" s="98"/>
      <c r="FJ163" s="98"/>
      <c r="FK163" s="98"/>
      <c r="FL163" s="98"/>
      <c r="FM163" s="98"/>
      <c r="FN163" s="98"/>
      <c r="FO163" s="98"/>
      <c r="FP163" s="98"/>
      <c r="FQ163" s="98"/>
      <c r="FR163" s="98"/>
      <c r="FS163" s="98"/>
      <c r="FT163" s="98"/>
      <c r="FU163" s="98"/>
    </row>
    <row r="164" spans="1:177" s="1" customFormat="1" ht="16.5" hidden="1" thickBot="1">
      <c r="A164" s="21"/>
      <c r="B164" s="24" t="s">
        <v>21</v>
      </c>
      <c r="C164" s="26" t="e">
        <f>#REF!</f>
        <v>#REF!</v>
      </c>
      <c r="D164" s="26" t="e">
        <f>#REF!</f>
        <v>#REF!</v>
      </c>
      <c r="E164" s="26" t="e">
        <f>#REF!</f>
        <v>#REF!</v>
      </c>
      <c r="F164" s="26" t="e">
        <f>#REF!</f>
        <v>#REF!</v>
      </c>
      <c r="G164" s="26" t="e">
        <f>#REF!</f>
        <v>#REF!</v>
      </c>
      <c r="H164" s="26"/>
      <c r="I164" s="26" t="e">
        <f>#REF!</f>
        <v>#REF!</v>
      </c>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98"/>
      <c r="CZ164" s="98"/>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row>
    <row r="165" spans="1:177" s="1" customFormat="1" ht="16.5" hidden="1" thickBot="1">
      <c r="A165" s="21"/>
      <c r="B165" s="24" t="s">
        <v>22</v>
      </c>
      <c r="C165" s="26" t="e">
        <f>#REF!</f>
        <v>#REF!</v>
      </c>
      <c r="D165" s="26" t="e">
        <f>#REF!</f>
        <v>#REF!</v>
      </c>
      <c r="E165" s="26" t="e">
        <f>#REF!</f>
        <v>#REF!</v>
      </c>
      <c r="F165" s="26" t="e">
        <f>#REF!</f>
        <v>#REF!</v>
      </c>
      <c r="G165" s="26" t="e">
        <f>#REF!</f>
        <v>#REF!</v>
      </c>
      <c r="H165" s="26"/>
      <c r="I165" s="26" t="e">
        <f>#REF!</f>
        <v>#REF!</v>
      </c>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c r="CN165" s="98"/>
      <c r="CO165" s="98"/>
      <c r="CP165" s="98"/>
      <c r="CQ165" s="98"/>
      <c r="CR165" s="98"/>
      <c r="CS165" s="98"/>
      <c r="CT165" s="98"/>
      <c r="CU165" s="98"/>
      <c r="CV165" s="98"/>
      <c r="CW165" s="98"/>
      <c r="CX165" s="98"/>
      <c r="CY165" s="98"/>
      <c r="CZ165" s="98"/>
      <c r="DA165" s="98"/>
      <c r="DB165" s="98"/>
      <c r="DC165" s="98"/>
      <c r="DD165" s="98"/>
      <c r="DE165" s="98"/>
      <c r="DF165" s="98"/>
      <c r="DG165" s="98"/>
      <c r="DH165" s="98"/>
      <c r="DI165" s="98"/>
      <c r="DJ165" s="98"/>
      <c r="DK165" s="98"/>
      <c r="DL165" s="98"/>
      <c r="DM165" s="98"/>
      <c r="DN165" s="98"/>
      <c r="DO165" s="98"/>
      <c r="DP165" s="98"/>
      <c r="DQ165" s="98"/>
      <c r="DR165" s="98"/>
      <c r="DS165" s="98"/>
      <c r="DT165" s="98"/>
      <c r="DU165" s="98"/>
      <c r="DV165" s="98"/>
      <c r="DW165" s="98"/>
      <c r="DX165" s="98"/>
      <c r="DY165" s="98"/>
      <c r="DZ165" s="98"/>
      <c r="EA165" s="98"/>
      <c r="EB165" s="98"/>
      <c r="EC165" s="98"/>
      <c r="ED165" s="98"/>
      <c r="EE165" s="98"/>
      <c r="EF165" s="98"/>
      <c r="EG165" s="98"/>
      <c r="EH165" s="98"/>
      <c r="EI165" s="98"/>
      <c r="EJ165" s="98"/>
      <c r="EK165" s="98"/>
      <c r="EL165" s="98"/>
      <c r="EM165" s="98"/>
      <c r="EN165" s="98"/>
      <c r="EO165" s="98"/>
      <c r="EP165" s="98"/>
      <c r="EQ165" s="98"/>
      <c r="ER165" s="98"/>
      <c r="ES165" s="98"/>
      <c r="ET165" s="98"/>
      <c r="EU165" s="98"/>
      <c r="EV165" s="98"/>
      <c r="EW165" s="98"/>
      <c r="EX165" s="98"/>
      <c r="EY165" s="98"/>
      <c r="EZ165" s="98"/>
      <c r="FA165" s="98"/>
      <c r="FB165" s="98"/>
      <c r="FC165" s="98"/>
      <c r="FD165" s="98"/>
      <c r="FE165" s="98"/>
      <c r="FF165" s="98"/>
      <c r="FG165" s="98"/>
      <c r="FH165" s="98"/>
      <c r="FI165" s="98"/>
      <c r="FJ165" s="98"/>
      <c r="FK165" s="98"/>
      <c r="FL165" s="98"/>
      <c r="FM165" s="98"/>
      <c r="FN165" s="98"/>
      <c r="FO165" s="98"/>
      <c r="FP165" s="98"/>
      <c r="FQ165" s="98"/>
      <c r="FR165" s="98"/>
      <c r="FS165" s="98"/>
      <c r="FT165" s="98"/>
      <c r="FU165" s="98"/>
    </row>
    <row r="166" spans="1:177" s="1" customFormat="1" ht="16.5" hidden="1" thickBot="1">
      <c r="A166" s="21"/>
      <c r="B166" s="24" t="s">
        <v>23</v>
      </c>
      <c r="C166" s="26" t="e">
        <f>#REF!+#REF!+C141+C142+C145+#REF!+C151+C152+C124+#REF!</f>
        <v>#REF!</v>
      </c>
      <c r="D166" s="26" t="e">
        <f>#REF!+#REF!+D141+D142+D145+#REF!+D151+D152+D124+#REF!</f>
        <v>#REF!</v>
      </c>
      <c r="E166" s="26" t="e">
        <f>#REF!+#REF!+E141+E142+E145+#REF!+E151+E152+E124+#REF!</f>
        <v>#REF!</v>
      </c>
      <c r="F166" s="26" t="e">
        <f>#REF!+#REF!+F141+F142+F145+#REF!+F151+F152+F124+#REF!</f>
        <v>#REF!</v>
      </c>
      <c r="G166" s="26" t="e">
        <f>#REF!+#REF!+G141+G142+G145+#REF!+G151+G152+G124+#REF!</f>
        <v>#REF!</v>
      </c>
      <c r="H166" s="26"/>
      <c r="I166" s="26" t="e">
        <f>#REF!+#REF!+I141+I142+I145+#REF!+I151+I152+I124+#REF!</f>
        <v>#REF!</v>
      </c>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c r="CN166" s="98"/>
      <c r="CO166" s="98"/>
      <c r="CP166" s="98"/>
      <c r="CQ166" s="98"/>
      <c r="CR166" s="98"/>
      <c r="CS166" s="98"/>
      <c r="CT166" s="98"/>
      <c r="CU166" s="98"/>
      <c r="CV166" s="98"/>
      <c r="CW166" s="98"/>
      <c r="CX166" s="98"/>
      <c r="CY166" s="98"/>
      <c r="CZ166" s="98"/>
      <c r="DA166" s="98"/>
      <c r="DB166" s="98"/>
      <c r="DC166" s="98"/>
      <c r="DD166" s="98"/>
      <c r="DE166" s="98"/>
      <c r="DF166" s="98"/>
      <c r="DG166" s="98"/>
      <c r="DH166" s="98"/>
      <c r="DI166" s="98"/>
      <c r="DJ166" s="98"/>
      <c r="DK166" s="98"/>
      <c r="DL166" s="98"/>
      <c r="DM166" s="98"/>
      <c r="DN166" s="98"/>
      <c r="DO166" s="98"/>
      <c r="DP166" s="98"/>
      <c r="DQ166" s="98"/>
      <c r="DR166" s="98"/>
      <c r="DS166" s="98"/>
      <c r="DT166" s="98"/>
      <c r="DU166" s="98"/>
      <c r="DV166" s="98"/>
      <c r="DW166" s="98"/>
      <c r="DX166" s="98"/>
      <c r="DY166" s="98"/>
      <c r="DZ166" s="98"/>
      <c r="EA166" s="98"/>
      <c r="EB166" s="98"/>
      <c r="EC166" s="98"/>
      <c r="ED166" s="98"/>
      <c r="EE166" s="98"/>
      <c r="EF166" s="98"/>
      <c r="EG166" s="98"/>
      <c r="EH166" s="98"/>
      <c r="EI166" s="98"/>
      <c r="EJ166" s="98"/>
      <c r="EK166" s="98"/>
      <c r="EL166" s="98"/>
      <c r="EM166" s="98"/>
      <c r="EN166" s="98"/>
      <c r="EO166" s="98"/>
      <c r="EP166" s="98"/>
      <c r="EQ166" s="98"/>
      <c r="ER166" s="98"/>
      <c r="ES166" s="98"/>
      <c r="ET166" s="98"/>
      <c r="EU166" s="98"/>
      <c r="EV166" s="98"/>
      <c r="EW166" s="98"/>
      <c r="EX166" s="98"/>
      <c r="EY166" s="98"/>
      <c r="EZ166" s="98"/>
      <c r="FA166" s="98"/>
      <c r="FB166" s="98"/>
      <c r="FC166" s="98"/>
      <c r="FD166" s="98"/>
      <c r="FE166" s="98"/>
      <c r="FF166" s="98"/>
      <c r="FG166" s="98"/>
      <c r="FH166" s="98"/>
      <c r="FI166" s="98"/>
      <c r="FJ166" s="98"/>
      <c r="FK166" s="98"/>
      <c r="FL166" s="98"/>
      <c r="FM166" s="98"/>
      <c r="FN166" s="98"/>
      <c r="FO166" s="98"/>
      <c r="FP166" s="98"/>
      <c r="FQ166" s="98"/>
      <c r="FR166" s="98"/>
      <c r="FS166" s="98"/>
      <c r="FT166" s="98"/>
      <c r="FU166" s="98"/>
    </row>
    <row r="167" spans="1:177" s="1" customFormat="1" ht="16.5" hidden="1" thickBot="1">
      <c r="A167" s="21"/>
      <c r="B167" s="24" t="s">
        <v>24</v>
      </c>
      <c r="C167" s="26" t="e">
        <f>#REF!+#REF!</f>
        <v>#REF!</v>
      </c>
      <c r="D167" s="26" t="e">
        <f>#REF!+#REF!</f>
        <v>#REF!</v>
      </c>
      <c r="E167" s="26" t="e">
        <f>#REF!+#REF!</f>
        <v>#REF!</v>
      </c>
      <c r="F167" s="26" t="e">
        <f>#REF!+#REF!</f>
        <v>#REF!</v>
      </c>
      <c r="G167" s="26" t="e">
        <f>#REF!+#REF!</f>
        <v>#REF!</v>
      </c>
      <c r="H167" s="26"/>
      <c r="I167" s="26" t="e">
        <f>#REF!+#REF!</f>
        <v>#REF!</v>
      </c>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c r="CN167" s="98"/>
      <c r="CO167" s="98"/>
      <c r="CP167" s="98"/>
      <c r="CQ167" s="98"/>
      <c r="CR167" s="98"/>
      <c r="CS167" s="98"/>
      <c r="CT167" s="98"/>
      <c r="CU167" s="98"/>
      <c r="CV167" s="98"/>
      <c r="CW167" s="98"/>
      <c r="CX167" s="98"/>
      <c r="CY167" s="98"/>
      <c r="CZ167" s="98"/>
      <c r="DA167" s="98"/>
      <c r="DB167" s="98"/>
      <c r="DC167" s="98"/>
      <c r="DD167" s="98"/>
      <c r="DE167" s="98"/>
      <c r="DF167" s="98"/>
      <c r="DG167" s="98"/>
      <c r="DH167" s="98"/>
      <c r="DI167" s="98"/>
      <c r="DJ167" s="98"/>
      <c r="DK167" s="98"/>
      <c r="DL167" s="98"/>
      <c r="DM167" s="98"/>
      <c r="DN167" s="98"/>
      <c r="DO167" s="98"/>
      <c r="DP167" s="98"/>
      <c r="DQ167" s="98"/>
      <c r="DR167" s="98"/>
      <c r="DS167" s="98"/>
      <c r="DT167" s="98"/>
      <c r="DU167" s="98"/>
      <c r="DV167" s="98"/>
      <c r="DW167" s="98"/>
      <c r="DX167" s="98"/>
      <c r="DY167" s="98"/>
      <c r="DZ167" s="98"/>
      <c r="EA167" s="98"/>
      <c r="EB167" s="98"/>
      <c r="EC167" s="98"/>
      <c r="ED167" s="98"/>
      <c r="EE167" s="98"/>
      <c r="EF167" s="98"/>
      <c r="EG167" s="98"/>
      <c r="EH167" s="98"/>
      <c r="EI167" s="98"/>
      <c r="EJ167" s="98"/>
      <c r="EK167" s="98"/>
      <c r="EL167" s="98"/>
      <c r="EM167" s="98"/>
      <c r="EN167" s="98"/>
      <c r="EO167" s="98"/>
      <c r="EP167" s="98"/>
      <c r="EQ167" s="98"/>
      <c r="ER167" s="98"/>
      <c r="ES167" s="98"/>
      <c r="ET167" s="98"/>
      <c r="EU167" s="98"/>
      <c r="EV167" s="98"/>
      <c r="EW167" s="98"/>
      <c r="EX167" s="98"/>
      <c r="EY167" s="98"/>
      <c r="EZ167" s="98"/>
      <c r="FA167" s="98"/>
      <c r="FB167" s="98"/>
      <c r="FC167" s="98"/>
      <c r="FD167" s="98"/>
      <c r="FE167" s="98"/>
      <c r="FF167" s="98"/>
      <c r="FG167" s="98"/>
      <c r="FH167" s="98"/>
      <c r="FI167" s="98"/>
      <c r="FJ167" s="98"/>
      <c r="FK167" s="98"/>
      <c r="FL167" s="98"/>
      <c r="FM167" s="98"/>
      <c r="FN167" s="98"/>
      <c r="FO167" s="98"/>
      <c r="FP167" s="98"/>
      <c r="FQ167" s="98"/>
      <c r="FR167" s="98"/>
      <c r="FS167" s="98"/>
      <c r="FT167" s="98"/>
      <c r="FU167" s="98"/>
    </row>
    <row r="168" spans="1:177" s="1" customFormat="1" ht="16.5" hidden="1" thickBot="1">
      <c r="A168" s="21"/>
      <c r="B168" s="24" t="s">
        <v>25</v>
      </c>
      <c r="C168" s="26">
        <f>C135+C140</f>
        <v>0</v>
      </c>
      <c r="D168" s="26">
        <f>D135+D140</f>
        <v>0</v>
      </c>
      <c r="E168" s="26">
        <f>E135+E140</f>
        <v>0</v>
      </c>
      <c r="F168" s="26">
        <f>F135+F140</f>
        <v>0</v>
      </c>
      <c r="G168" s="26">
        <f>G135+G140</f>
        <v>0</v>
      </c>
      <c r="H168" s="26"/>
      <c r="I168" s="26">
        <f>I135+I140</f>
        <v>0</v>
      </c>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c r="CN168" s="98"/>
      <c r="CO168" s="98"/>
      <c r="CP168" s="98"/>
      <c r="CQ168" s="98"/>
      <c r="CR168" s="98"/>
      <c r="CS168" s="98"/>
      <c r="CT168" s="98"/>
      <c r="CU168" s="98"/>
      <c r="CV168" s="98"/>
      <c r="CW168" s="98"/>
      <c r="CX168" s="98"/>
      <c r="CY168" s="98"/>
      <c r="CZ168" s="98"/>
      <c r="DA168" s="98"/>
      <c r="DB168" s="98"/>
      <c r="DC168" s="98"/>
      <c r="DD168" s="98"/>
      <c r="DE168" s="98"/>
      <c r="DF168" s="98"/>
      <c r="DG168" s="98"/>
      <c r="DH168" s="98"/>
      <c r="DI168" s="98"/>
      <c r="DJ168" s="98"/>
      <c r="DK168" s="98"/>
      <c r="DL168" s="98"/>
      <c r="DM168" s="98"/>
      <c r="DN168" s="98"/>
      <c r="DO168" s="98"/>
      <c r="DP168" s="98"/>
      <c r="DQ168" s="98"/>
      <c r="DR168" s="98"/>
      <c r="DS168" s="98"/>
      <c r="DT168" s="98"/>
      <c r="DU168" s="98"/>
      <c r="DV168" s="98"/>
      <c r="DW168" s="98"/>
      <c r="DX168" s="98"/>
      <c r="DY168" s="98"/>
      <c r="DZ168" s="98"/>
      <c r="EA168" s="98"/>
      <c r="EB168" s="98"/>
      <c r="EC168" s="98"/>
      <c r="ED168" s="98"/>
      <c r="EE168" s="98"/>
      <c r="EF168" s="98"/>
      <c r="EG168" s="98"/>
      <c r="EH168" s="98"/>
      <c r="EI168" s="98"/>
      <c r="EJ168" s="98"/>
      <c r="EK168" s="98"/>
      <c r="EL168" s="98"/>
      <c r="EM168" s="98"/>
      <c r="EN168" s="98"/>
      <c r="EO168" s="98"/>
      <c r="EP168" s="98"/>
      <c r="EQ168" s="98"/>
      <c r="ER168" s="98"/>
      <c r="ES168" s="98"/>
      <c r="ET168" s="98"/>
      <c r="EU168" s="98"/>
      <c r="EV168" s="98"/>
      <c r="EW168" s="98"/>
      <c r="EX168" s="98"/>
      <c r="EY168" s="98"/>
      <c r="EZ168" s="98"/>
      <c r="FA168" s="98"/>
      <c r="FB168" s="98"/>
      <c r="FC168" s="98"/>
      <c r="FD168" s="98"/>
      <c r="FE168" s="98"/>
      <c r="FF168" s="98"/>
      <c r="FG168" s="98"/>
      <c r="FH168" s="98"/>
      <c r="FI168" s="98"/>
      <c r="FJ168" s="98"/>
      <c r="FK168" s="98"/>
      <c r="FL168" s="98"/>
      <c r="FM168" s="98"/>
      <c r="FN168" s="98"/>
      <c r="FO168" s="98"/>
      <c r="FP168" s="98"/>
      <c r="FQ168" s="98"/>
      <c r="FR168" s="98"/>
      <c r="FS168" s="98"/>
      <c r="FT168" s="98"/>
      <c r="FU168" s="98"/>
    </row>
    <row r="169" spans="1:177" s="1" customFormat="1" ht="16.5" hidden="1" thickBot="1">
      <c r="A169" s="21"/>
      <c r="B169" s="24" t="s">
        <v>26</v>
      </c>
      <c r="C169" s="26" t="e">
        <f>#REF!</f>
        <v>#REF!</v>
      </c>
      <c r="D169" s="26" t="e">
        <f>#REF!</f>
        <v>#REF!</v>
      </c>
      <c r="E169" s="26" t="e">
        <f>#REF!</f>
        <v>#REF!</v>
      </c>
      <c r="F169" s="26" t="e">
        <f>#REF!</f>
        <v>#REF!</v>
      </c>
      <c r="G169" s="26" t="e">
        <f>#REF!</f>
        <v>#REF!</v>
      </c>
      <c r="H169" s="26"/>
      <c r="I169" s="26" t="e">
        <f>#REF!</f>
        <v>#REF!</v>
      </c>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c r="CN169" s="98"/>
      <c r="CO169" s="98"/>
      <c r="CP169" s="98"/>
      <c r="CQ169" s="98"/>
      <c r="CR169" s="98"/>
      <c r="CS169" s="98"/>
      <c r="CT169" s="98"/>
      <c r="CU169" s="98"/>
      <c r="CV169" s="98"/>
      <c r="CW169" s="98"/>
      <c r="CX169" s="98"/>
      <c r="CY169" s="98"/>
      <c r="CZ169" s="98"/>
      <c r="DA169" s="98"/>
      <c r="DB169" s="98"/>
      <c r="DC169" s="98"/>
      <c r="DD169" s="98"/>
      <c r="DE169" s="98"/>
      <c r="DF169" s="98"/>
      <c r="DG169" s="98"/>
      <c r="DH169" s="98"/>
      <c r="DI169" s="98"/>
      <c r="DJ169" s="98"/>
      <c r="DK169" s="98"/>
      <c r="DL169" s="98"/>
      <c r="DM169" s="98"/>
      <c r="DN169" s="98"/>
      <c r="DO169" s="98"/>
      <c r="DP169" s="98"/>
      <c r="DQ169" s="98"/>
      <c r="DR169" s="98"/>
      <c r="DS169" s="98"/>
      <c r="DT169" s="98"/>
      <c r="DU169" s="98"/>
      <c r="DV169" s="98"/>
      <c r="DW169" s="98"/>
      <c r="DX169" s="98"/>
      <c r="DY169" s="98"/>
      <c r="DZ169" s="98"/>
      <c r="EA169" s="98"/>
      <c r="EB169" s="98"/>
      <c r="EC169" s="98"/>
      <c r="ED169" s="98"/>
      <c r="EE169" s="98"/>
      <c r="EF169" s="98"/>
      <c r="EG169" s="98"/>
      <c r="EH169" s="98"/>
      <c r="EI169" s="98"/>
      <c r="EJ169" s="98"/>
      <c r="EK169" s="98"/>
      <c r="EL169" s="98"/>
      <c r="EM169" s="98"/>
      <c r="EN169" s="98"/>
      <c r="EO169" s="98"/>
      <c r="EP169" s="98"/>
      <c r="EQ169" s="98"/>
      <c r="ER169" s="98"/>
      <c r="ES169" s="98"/>
      <c r="ET169" s="98"/>
      <c r="EU169" s="98"/>
      <c r="EV169" s="98"/>
      <c r="EW169" s="98"/>
      <c r="EX169" s="98"/>
      <c r="EY169" s="98"/>
      <c r="EZ169" s="98"/>
      <c r="FA169" s="98"/>
      <c r="FB169" s="98"/>
      <c r="FC169" s="98"/>
      <c r="FD169" s="98"/>
      <c r="FE169" s="98"/>
      <c r="FF169" s="98"/>
      <c r="FG169" s="98"/>
      <c r="FH169" s="98"/>
      <c r="FI169" s="98"/>
      <c r="FJ169" s="98"/>
      <c r="FK169" s="98"/>
      <c r="FL169" s="98"/>
      <c r="FM169" s="98"/>
      <c r="FN169" s="98"/>
      <c r="FO169" s="98"/>
      <c r="FP169" s="98"/>
      <c r="FQ169" s="98"/>
      <c r="FR169" s="98"/>
      <c r="FS169" s="98"/>
      <c r="FT169" s="98"/>
      <c r="FU169" s="98"/>
    </row>
    <row r="170" spans="1:177" s="1" customFormat="1" ht="16.5" hidden="1" thickBot="1">
      <c r="A170" s="21"/>
      <c r="B170" s="24" t="s">
        <v>27</v>
      </c>
      <c r="C170" s="26" t="e">
        <f>C129+#REF!+#REF!+#REF!+#REF!+#REF!+#REF!</f>
        <v>#REF!</v>
      </c>
      <c r="D170" s="26" t="e">
        <f>D129+#REF!+#REF!+#REF!+#REF!+#REF!+#REF!</f>
        <v>#REF!</v>
      </c>
      <c r="E170" s="26" t="e">
        <f>E129+#REF!+#REF!+#REF!+#REF!+#REF!+#REF!</f>
        <v>#REF!</v>
      </c>
      <c r="F170" s="26" t="e">
        <f>F129+#REF!+#REF!+#REF!+#REF!+#REF!+#REF!</f>
        <v>#REF!</v>
      </c>
      <c r="G170" s="26" t="e">
        <f>G129+#REF!+#REF!+#REF!+#REF!+#REF!+#REF!</f>
        <v>#REF!</v>
      </c>
      <c r="H170" s="26"/>
      <c r="I170" s="26" t="e">
        <f>I129+#REF!+#REF!+#REF!+#REF!+#REF!+#REF!</f>
        <v>#REF!</v>
      </c>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c r="CN170" s="98"/>
      <c r="CO170" s="98"/>
      <c r="CP170" s="98"/>
      <c r="CQ170" s="98"/>
      <c r="CR170" s="98"/>
      <c r="CS170" s="98"/>
      <c r="CT170" s="98"/>
      <c r="CU170" s="98"/>
      <c r="CV170" s="98"/>
      <c r="CW170" s="98"/>
      <c r="CX170" s="98"/>
      <c r="CY170" s="98"/>
      <c r="CZ170" s="98"/>
      <c r="DA170" s="98"/>
      <c r="DB170" s="98"/>
      <c r="DC170" s="98"/>
      <c r="DD170" s="98"/>
      <c r="DE170" s="98"/>
      <c r="DF170" s="98"/>
      <c r="DG170" s="98"/>
      <c r="DH170" s="98"/>
      <c r="DI170" s="98"/>
      <c r="DJ170" s="98"/>
      <c r="DK170" s="98"/>
      <c r="DL170" s="98"/>
      <c r="DM170" s="98"/>
      <c r="DN170" s="98"/>
      <c r="DO170" s="98"/>
      <c r="DP170" s="98"/>
      <c r="DQ170" s="98"/>
      <c r="DR170" s="98"/>
      <c r="DS170" s="98"/>
      <c r="DT170" s="98"/>
      <c r="DU170" s="98"/>
      <c r="DV170" s="98"/>
      <c r="DW170" s="98"/>
      <c r="DX170" s="98"/>
      <c r="DY170" s="98"/>
      <c r="DZ170" s="98"/>
      <c r="EA170" s="98"/>
      <c r="EB170" s="98"/>
      <c r="EC170" s="98"/>
      <c r="ED170" s="98"/>
      <c r="EE170" s="98"/>
      <c r="EF170" s="98"/>
      <c r="EG170" s="98"/>
      <c r="EH170" s="98"/>
      <c r="EI170" s="98"/>
      <c r="EJ170" s="98"/>
      <c r="EK170" s="98"/>
      <c r="EL170" s="98"/>
      <c r="EM170" s="98"/>
      <c r="EN170" s="98"/>
      <c r="EO170" s="98"/>
      <c r="EP170" s="98"/>
      <c r="EQ170" s="98"/>
      <c r="ER170" s="98"/>
      <c r="ES170" s="98"/>
      <c r="ET170" s="98"/>
      <c r="EU170" s="98"/>
      <c r="EV170" s="98"/>
      <c r="EW170" s="98"/>
      <c r="EX170" s="98"/>
      <c r="EY170" s="98"/>
      <c r="EZ170" s="98"/>
      <c r="FA170" s="98"/>
      <c r="FB170" s="98"/>
      <c r="FC170" s="98"/>
      <c r="FD170" s="98"/>
      <c r="FE170" s="98"/>
      <c r="FF170" s="98"/>
      <c r="FG170" s="98"/>
      <c r="FH170" s="98"/>
      <c r="FI170" s="98"/>
      <c r="FJ170" s="98"/>
      <c r="FK170" s="98"/>
      <c r="FL170" s="98"/>
      <c r="FM170" s="98"/>
      <c r="FN170" s="98"/>
      <c r="FO170" s="98"/>
      <c r="FP170" s="98"/>
      <c r="FQ170" s="98"/>
      <c r="FR170" s="98"/>
      <c r="FS170" s="98"/>
      <c r="FT170" s="98"/>
      <c r="FU170" s="98"/>
    </row>
    <row r="171" spans="1:177" s="1" customFormat="1" ht="16.5" hidden="1" thickBot="1">
      <c r="A171" s="21"/>
      <c r="B171" s="24" t="s">
        <v>33</v>
      </c>
      <c r="C171" s="26" t="e">
        <f>#REF!</f>
        <v>#REF!</v>
      </c>
      <c r="D171" s="26" t="e">
        <f>#REF!</f>
        <v>#REF!</v>
      </c>
      <c r="E171" s="26" t="e">
        <f>#REF!</f>
        <v>#REF!</v>
      </c>
      <c r="F171" s="26" t="e">
        <f>#REF!</f>
        <v>#REF!</v>
      </c>
      <c r="G171" s="26" t="e">
        <f>#REF!</f>
        <v>#REF!</v>
      </c>
      <c r="H171" s="26"/>
      <c r="I171" s="26" t="e">
        <f>#REF!</f>
        <v>#REF!</v>
      </c>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c r="CN171" s="98"/>
      <c r="CO171" s="98"/>
      <c r="CP171" s="98"/>
      <c r="CQ171" s="98"/>
      <c r="CR171" s="98"/>
      <c r="CS171" s="98"/>
      <c r="CT171" s="98"/>
      <c r="CU171" s="98"/>
      <c r="CV171" s="98"/>
      <c r="CW171" s="98"/>
      <c r="CX171" s="98"/>
      <c r="CY171" s="98"/>
      <c r="CZ171" s="98"/>
      <c r="DA171" s="98"/>
      <c r="DB171" s="98"/>
      <c r="DC171" s="98"/>
      <c r="DD171" s="98"/>
      <c r="DE171" s="98"/>
      <c r="DF171" s="98"/>
      <c r="DG171" s="98"/>
      <c r="DH171" s="98"/>
      <c r="DI171" s="98"/>
      <c r="DJ171" s="98"/>
      <c r="DK171" s="98"/>
      <c r="DL171" s="98"/>
      <c r="DM171" s="98"/>
      <c r="DN171" s="98"/>
      <c r="DO171" s="98"/>
      <c r="DP171" s="98"/>
      <c r="DQ171" s="98"/>
      <c r="DR171" s="98"/>
      <c r="DS171" s="98"/>
      <c r="DT171" s="98"/>
      <c r="DU171" s="98"/>
      <c r="DV171" s="98"/>
      <c r="DW171" s="98"/>
      <c r="DX171" s="98"/>
      <c r="DY171" s="98"/>
      <c r="DZ171" s="98"/>
      <c r="EA171" s="98"/>
      <c r="EB171" s="98"/>
      <c r="EC171" s="98"/>
      <c r="ED171" s="98"/>
      <c r="EE171" s="98"/>
      <c r="EF171" s="98"/>
      <c r="EG171" s="98"/>
      <c r="EH171" s="98"/>
      <c r="EI171" s="98"/>
      <c r="EJ171" s="98"/>
      <c r="EK171" s="98"/>
      <c r="EL171" s="98"/>
      <c r="EM171" s="98"/>
      <c r="EN171" s="98"/>
      <c r="EO171" s="98"/>
      <c r="EP171" s="98"/>
      <c r="EQ171" s="98"/>
      <c r="ER171" s="98"/>
      <c r="ES171" s="98"/>
      <c r="ET171" s="98"/>
      <c r="EU171" s="98"/>
      <c r="EV171" s="98"/>
      <c r="EW171" s="98"/>
      <c r="EX171" s="98"/>
      <c r="EY171" s="98"/>
      <c r="EZ171" s="98"/>
      <c r="FA171" s="98"/>
      <c r="FB171" s="98"/>
      <c r="FC171" s="98"/>
      <c r="FD171" s="98"/>
      <c r="FE171" s="98"/>
      <c r="FF171" s="98"/>
      <c r="FG171" s="98"/>
      <c r="FH171" s="98"/>
      <c r="FI171" s="98"/>
      <c r="FJ171" s="98"/>
      <c r="FK171" s="98"/>
      <c r="FL171" s="98"/>
      <c r="FM171" s="98"/>
      <c r="FN171" s="98"/>
      <c r="FO171" s="98"/>
      <c r="FP171" s="98"/>
      <c r="FQ171" s="98"/>
      <c r="FR171" s="98"/>
      <c r="FS171" s="98"/>
      <c r="FT171" s="98"/>
      <c r="FU171" s="98"/>
    </row>
    <row r="172" spans="1:177" s="1" customFormat="1" ht="16.5" hidden="1" thickBot="1">
      <c r="A172" s="21"/>
      <c r="B172" s="24" t="s">
        <v>28</v>
      </c>
      <c r="C172" s="26" t="e">
        <f>#REF!+#REF!</f>
        <v>#REF!</v>
      </c>
      <c r="D172" s="26" t="e">
        <f>#REF!+#REF!</f>
        <v>#REF!</v>
      </c>
      <c r="E172" s="26" t="e">
        <f>#REF!+#REF!</f>
        <v>#REF!</v>
      </c>
      <c r="F172" s="26" t="e">
        <f>#REF!+#REF!</f>
        <v>#REF!</v>
      </c>
      <c r="G172" s="26" t="e">
        <f>#REF!+#REF!</f>
        <v>#REF!</v>
      </c>
      <c r="H172" s="26"/>
      <c r="I172" s="26" t="e">
        <f>#REF!+#REF!</f>
        <v>#REF!</v>
      </c>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c r="CN172" s="98"/>
      <c r="CO172" s="98"/>
      <c r="CP172" s="98"/>
      <c r="CQ172" s="98"/>
      <c r="CR172" s="98"/>
      <c r="CS172" s="98"/>
      <c r="CT172" s="98"/>
      <c r="CU172" s="98"/>
      <c r="CV172" s="98"/>
      <c r="CW172" s="98"/>
      <c r="CX172" s="98"/>
      <c r="CY172" s="98"/>
      <c r="CZ172" s="98"/>
      <c r="DA172" s="98"/>
      <c r="DB172" s="98"/>
      <c r="DC172" s="98"/>
      <c r="DD172" s="98"/>
      <c r="DE172" s="98"/>
      <c r="DF172" s="98"/>
      <c r="DG172" s="98"/>
      <c r="DH172" s="98"/>
      <c r="DI172" s="98"/>
      <c r="DJ172" s="98"/>
      <c r="DK172" s="98"/>
      <c r="DL172" s="98"/>
      <c r="DM172" s="98"/>
      <c r="DN172" s="98"/>
      <c r="DO172" s="98"/>
      <c r="DP172" s="98"/>
      <c r="DQ172" s="98"/>
      <c r="DR172" s="98"/>
      <c r="DS172" s="98"/>
      <c r="DT172" s="98"/>
      <c r="DU172" s="98"/>
      <c r="DV172" s="98"/>
      <c r="DW172" s="98"/>
      <c r="DX172" s="98"/>
      <c r="DY172" s="98"/>
      <c r="DZ172" s="98"/>
      <c r="EA172" s="98"/>
      <c r="EB172" s="98"/>
      <c r="EC172" s="98"/>
      <c r="ED172" s="98"/>
      <c r="EE172" s="98"/>
      <c r="EF172" s="98"/>
      <c r="EG172" s="98"/>
      <c r="EH172" s="98"/>
      <c r="EI172" s="98"/>
      <c r="EJ172" s="98"/>
      <c r="EK172" s="98"/>
      <c r="EL172" s="98"/>
      <c r="EM172" s="98"/>
      <c r="EN172" s="98"/>
      <c r="EO172" s="98"/>
      <c r="EP172" s="98"/>
      <c r="EQ172" s="98"/>
      <c r="ER172" s="98"/>
      <c r="ES172" s="98"/>
      <c r="ET172" s="98"/>
      <c r="EU172" s="98"/>
      <c r="EV172" s="98"/>
      <c r="EW172" s="98"/>
      <c r="EX172" s="98"/>
      <c r="EY172" s="98"/>
      <c r="EZ172" s="98"/>
      <c r="FA172" s="98"/>
      <c r="FB172" s="98"/>
      <c r="FC172" s="98"/>
      <c r="FD172" s="98"/>
      <c r="FE172" s="98"/>
      <c r="FF172" s="98"/>
      <c r="FG172" s="98"/>
      <c r="FH172" s="98"/>
      <c r="FI172" s="98"/>
      <c r="FJ172" s="98"/>
      <c r="FK172" s="98"/>
      <c r="FL172" s="98"/>
      <c r="FM172" s="98"/>
      <c r="FN172" s="98"/>
      <c r="FO172" s="98"/>
      <c r="FP172" s="98"/>
      <c r="FQ172" s="98"/>
      <c r="FR172" s="98"/>
      <c r="FS172" s="98"/>
      <c r="FT172" s="98"/>
      <c r="FU172" s="98"/>
    </row>
    <row r="173" spans="1:177" s="1" customFormat="1" ht="16.5" hidden="1" thickBot="1">
      <c r="A173" s="21"/>
      <c r="B173" s="24" t="s">
        <v>29</v>
      </c>
      <c r="C173" s="26" t="e">
        <f>#REF!+#REF!</f>
        <v>#REF!</v>
      </c>
      <c r="D173" s="26" t="e">
        <f>#REF!+#REF!</f>
        <v>#REF!</v>
      </c>
      <c r="E173" s="26" t="e">
        <f>#REF!+#REF!</f>
        <v>#REF!</v>
      </c>
      <c r="F173" s="26" t="e">
        <f>#REF!+#REF!</f>
        <v>#REF!</v>
      </c>
      <c r="G173" s="26" t="e">
        <f>#REF!+#REF!</f>
        <v>#REF!</v>
      </c>
      <c r="H173" s="26"/>
      <c r="I173" s="26" t="e">
        <f>#REF!+#REF!</f>
        <v>#REF!</v>
      </c>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c r="CN173" s="98"/>
      <c r="CO173" s="98"/>
      <c r="CP173" s="98"/>
      <c r="CQ173" s="98"/>
      <c r="CR173" s="98"/>
      <c r="CS173" s="98"/>
      <c r="CT173" s="98"/>
      <c r="CU173" s="98"/>
      <c r="CV173" s="98"/>
      <c r="CW173" s="98"/>
      <c r="CX173" s="98"/>
      <c r="CY173" s="98"/>
      <c r="CZ173" s="98"/>
      <c r="DA173" s="98"/>
      <c r="DB173" s="98"/>
      <c r="DC173" s="98"/>
      <c r="DD173" s="98"/>
      <c r="DE173" s="98"/>
      <c r="DF173" s="98"/>
      <c r="DG173" s="98"/>
      <c r="DH173" s="98"/>
      <c r="DI173" s="98"/>
      <c r="DJ173" s="98"/>
      <c r="DK173" s="98"/>
      <c r="DL173" s="98"/>
      <c r="DM173" s="98"/>
      <c r="DN173" s="98"/>
      <c r="DO173" s="98"/>
      <c r="DP173" s="98"/>
      <c r="DQ173" s="98"/>
      <c r="DR173" s="98"/>
      <c r="DS173" s="98"/>
      <c r="DT173" s="98"/>
      <c r="DU173" s="98"/>
      <c r="DV173" s="98"/>
      <c r="DW173" s="98"/>
      <c r="DX173" s="98"/>
      <c r="DY173" s="98"/>
      <c r="DZ173" s="98"/>
      <c r="EA173" s="98"/>
      <c r="EB173" s="98"/>
      <c r="EC173" s="98"/>
      <c r="ED173" s="98"/>
      <c r="EE173" s="98"/>
      <c r="EF173" s="98"/>
      <c r="EG173" s="98"/>
      <c r="EH173" s="98"/>
      <c r="EI173" s="98"/>
      <c r="EJ173" s="98"/>
      <c r="EK173" s="98"/>
      <c r="EL173" s="98"/>
      <c r="EM173" s="98"/>
      <c r="EN173" s="98"/>
      <c r="EO173" s="98"/>
      <c r="EP173" s="98"/>
      <c r="EQ173" s="98"/>
      <c r="ER173" s="98"/>
      <c r="ES173" s="98"/>
      <c r="ET173" s="98"/>
      <c r="EU173" s="98"/>
      <c r="EV173" s="98"/>
      <c r="EW173" s="98"/>
      <c r="EX173" s="98"/>
      <c r="EY173" s="98"/>
      <c r="EZ173" s="98"/>
      <c r="FA173" s="98"/>
      <c r="FB173" s="98"/>
      <c r="FC173" s="98"/>
      <c r="FD173" s="98"/>
      <c r="FE173" s="98"/>
      <c r="FF173" s="98"/>
      <c r="FG173" s="98"/>
      <c r="FH173" s="98"/>
      <c r="FI173" s="98"/>
      <c r="FJ173" s="98"/>
      <c r="FK173" s="98"/>
      <c r="FL173" s="98"/>
      <c r="FM173" s="98"/>
      <c r="FN173" s="98"/>
      <c r="FO173" s="98"/>
      <c r="FP173" s="98"/>
      <c r="FQ173" s="98"/>
      <c r="FR173" s="98"/>
      <c r="FS173" s="98"/>
      <c r="FT173" s="98"/>
      <c r="FU173" s="98"/>
    </row>
    <row r="174" spans="1:177" s="1" customFormat="1" ht="16.5" hidden="1" thickBot="1">
      <c r="A174" s="21"/>
      <c r="B174" s="24" t="s">
        <v>30</v>
      </c>
      <c r="C174" s="26" t="e">
        <f>C172+C173</f>
        <v>#REF!</v>
      </c>
      <c r="D174" s="26" t="e">
        <f t="shared" ref="D174:I174" si="32">D172+D173</f>
        <v>#REF!</v>
      </c>
      <c r="E174" s="26" t="e">
        <f t="shared" si="32"/>
        <v>#REF!</v>
      </c>
      <c r="F174" s="26" t="e">
        <f t="shared" si="32"/>
        <v>#REF!</v>
      </c>
      <c r="G174" s="26" t="e">
        <f t="shared" si="32"/>
        <v>#REF!</v>
      </c>
      <c r="H174" s="26"/>
      <c r="I174" s="26" t="e">
        <f t="shared" si="32"/>
        <v>#REF!</v>
      </c>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c r="CN174" s="98"/>
      <c r="CO174" s="98"/>
      <c r="CP174" s="98"/>
      <c r="CQ174" s="98"/>
      <c r="CR174" s="98"/>
      <c r="CS174" s="98"/>
      <c r="CT174" s="98"/>
      <c r="CU174" s="98"/>
      <c r="CV174" s="98"/>
      <c r="CW174" s="98"/>
      <c r="CX174" s="98"/>
      <c r="CY174" s="98"/>
      <c r="CZ174" s="98"/>
      <c r="DA174" s="98"/>
      <c r="DB174" s="98"/>
      <c r="DC174" s="98"/>
      <c r="DD174" s="98"/>
      <c r="DE174" s="98"/>
      <c r="DF174" s="98"/>
      <c r="DG174" s="98"/>
      <c r="DH174" s="98"/>
      <c r="DI174" s="98"/>
      <c r="DJ174" s="98"/>
      <c r="DK174" s="98"/>
      <c r="DL174" s="98"/>
      <c r="DM174" s="98"/>
      <c r="DN174" s="98"/>
      <c r="DO174" s="98"/>
      <c r="DP174" s="98"/>
      <c r="DQ174" s="98"/>
      <c r="DR174" s="98"/>
      <c r="DS174" s="98"/>
      <c r="DT174" s="98"/>
      <c r="DU174" s="98"/>
      <c r="DV174" s="98"/>
      <c r="DW174" s="98"/>
      <c r="DX174" s="98"/>
      <c r="DY174" s="98"/>
      <c r="DZ174" s="98"/>
      <c r="EA174" s="98"/>
      <c r="EB174" s="98"/>
      <c r="EC174" s="98"/>
      <c r="ED174" s="98"/>
      <c r="EE174" s="98"/>
      <c r="EF174" s="98"/>
      <c r="EG174" s="98"/>
      <c r="EH174" s="98"/>
      <c r="EI174" s="98"/>
      <c r="EJ174" s="98"/>
      <c r="EK174" s="98"/>
      <c r="EL174" s="98"/>
      <c r="EM174" s="98"/>
      <c r="EN174" s="98"/>
      <c r="EO174" s="98"/>
      <c r="EP174" s="98"/>
      <c r="EQ174" s="98"/>
      <c r="ER174" s="98"/>
      <c r="ES174" s="98"/>
      <c r="ET174" s="98"/>
      <c r="EU174" s="98"/>
      <c r="EV174" s="98"/>
      <c r="EW174" s="98"/>
      <c r="EX174" s="98"/>
      <c r="EY174" s="98"/>
      <c r="EZ174" s="98"/>
      <c r="FA174" s="98"/>
      <c r="FB174" s="98"/>
      <c r="FC174" s="98"/>
      <c r="FD174" s="98"/>
      <c r="FE174" s="98"/>
      <c r="FF174" s="98"/>
      <c r="FG174" s="98"/>
      <c r="FH174" s="98"/>
      <c r="FI174" s="98"/>
      <c r="FJ174" s="98"/>
      <c r="FK174" s="98"/>
      <c r="FL174" s="98"/>
      <c r="FM174" s="98"/>
      <c r="FN174" s="98"/>
      <c r="FO174" s="98"/>
      <c r="FP174" s="98"/>
      <c r="FQ174" s="98"/>
      <c r="FR174" s="98"/>
      <c r="FS174" s="98"/>
      <c r="FT174" s="98"/>
      <c r="FU174" s="98"/>
    </row>
    <row r="175" spans="1:177" s="1" customFormat="1" ht="16.5" hidden="1" thickBot="1">
      <c r="A175" s="21"/>
      <c r="B175" s="24" t="s">
        <v>31</v>
      </c>
      <c r="C175" s="26" t="e">
        <f xml:space="preserve"> ((C8+#REF!)-(C159)-((#REF!+#REF!)-C174))</f>
        <v>#REF!</v>
      </c>
      <c r="D175" s="26" t="e">
        <f xml:space="preserve"> ((D8+#REF!)-(D159)-((#REF!+#REF!)-D174))</f>
        <v>#REF!</v>
      </c>
      <c r="E175" s="26" t="e">
        <f xml:space="preserve"> ((E8+#REF!)-(E159)-((#REF!+#REF!)-E174))</f>
        <v>#REF!</v>
      </c>
      <c r="F175" s="26" t="e">
        <f xml:space="preserve"> ((F8+#REF!)-(F159)-((#REF!+#REF!)-F174))</f>
        <v>#REF!</v>
      </c>
      <c r="G175" s="26" t="e">
        <f xml:space="preserve"> ((G8+#REF!)-(G159)-((#REF!+#REF!)-G174))</f>
        <v>#REF!</v>
      </c>
      <c r="H175" s="26"/>
      <c r="I175" s="26" t="e">
        <f xml:space="preserve"> ((I8+#REF!)-(I159)-((#REF!+#REF!)-I174))</f>
        <v>#REF!</v>
      </c>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c r="CN175" s="98"/>
      <c r="CO175" s="98"/>
      <c r="CP175" s="98"/>
      <c r="CQ175" s="98"/>
      <c r="CR175" s="98"/>
      <c r="CS175" s="98"/>
      <c r="CT175" s="98"/>
      <c r="CU175" s="98"/>
      <c r="CV175" s="98"/>
      <c r="CW175" s="98"/>
      <c r="CX175" s="98"/>
      <c r="CY175" s="98"/>
      <c r="CZ175" s="98"/>
      <c r="DA175" s="98"/>
      <c r="DB175" s="98"/>
      <c r="DC175" s="98"/>
      <c r="DD175" s="98"/>
      <c r="DE175" s="98"/>
      <c r="DF175" s="98"/>
      <c r="DG175" s="98"/>
      <c r="DH175" s="98"/>
      <c r="DI175" s="98"/>
      <c r="DJ175" s="98"/>
      <c r="DK175" s="98"/>
      <c r="DL175" s="98"/>
      <c r="DM175" s="98"/>
      <c r="DN175" s="98"/>
      <c r="DO175" s="98"/>
      <c r="DP175" s="98"/>
      <c r="DQ175" s="98"/>
      <c r="DR175" s="98"/>
      <c r="DS175" s="98"/>
      <c r="DT175" s="98"/>
      <c r="DU175" s="98"/>
      <c r="DV175" s="98"/>
      <c r="DW175" s="98"/>
      <c r="DX175" s="98"/>
      <c r="DY175" s="98"/>
      <c r="DZ175" s="98"/>
      <c r="EA175" s="98"/>
      <c r="EB175" s="98"/>
      <c r="EC175" s="98"/>
      <c r="ED175" s="98"/>
      <c r="EE175" s="98"/>
      <c r="EF175" s="98"/>
      <c r="EG175" s="98"/>
      <c r="EH175" s="98"/>
      <c r="EI175" s="98"/>
      <c r="EJ175" s="98"/>
      <c r="EK175" s="98"/>
      <c r="EL175" s="98"/>
      <c r="EM175" s="98"/>
      <c r="EN175" s="98"/>
      <c r="EO175" s="98"/>
      <c r="EP175" s="98"/>
      <c r="EQ175" s="98"/>
      <c r="ER175" s="98"/>
      <c r="ES175" s="98"/>
      <c r="ET175" s="98"/>
      <c r="EU175" s="98"/>
      <c r="EV175" s="98"/>
      <c r="EW175" s="98"/>
      <c r="EX175" s="98"/>
      <c r="EY175" s="98"/>
      <c r="EZ175" s="98"/>
      <c r="FA175" s="98"/>
      <c r="FB175" s="98"/>
      <c r="FC175" s="98"/>
      <c r="FD175" s="98"/>
      <c r="FE175" s="98"/>
      <c r="FF175" s="98"/>
      <c r="FG175" s="98"/>
      <c r="FH175" s="98"/>
      <c r="FI175" s="98"/>
      <c r="FJ175" s="98"/>
      <c r="FK175" s="98"/>
      <c r="FL175" s="98"/>
      <c r="FM175" s="98"/>
      <c r="FN175" s="98"/>
      <c r="FO175" s="98"/>
      <c r="FP175" s="98"/>
      <c r="FQ175" s="98"/>
      <c r="FR175" s="98"/>
      <c r="FS175" s="98"/>
      <c r="FT175" s="98"/>
      <c r="FU175" s="98"/>
    </row>
    <row r="176" spans="1:177" s="1" customFormat="1" ht="16.5" hidden="1" thickBot="1">
      <c r="A176" s="21"/>
      <c r="B176" s="27" t="s">
        <v>32</v>
      </c>
      <c r="C176" s="28" t="e">
        <f>-(C175-(C172-C19-C20-C21-#REF!))</f>
        <v>#REF!</v>
      </c>
      <c r="D176" s="28" t="e">
        <f>-(D175-(D172-D19-D20-D21-#REF!))</f>
        <v>#REF!</v>
      </c>
      <c r="E176" s="28" t="e">
        <f>-(E175-(E172-E19-E20-E21-#REF!))</f>
        <v>#REF!</v>
      </c>
      <c r="F176" s="28" t="e">
        <f>-(F175-(F172-F19-F20-F21-#REF!))</f>
        <v>#REF!</v>
      </c>
      <c r="G176" s="28" t="e">
        <f>-(G175-(G172-G19-G20-G21-#REF!))</f>
        <v>#REF!</v>
      </c>
      <c r="H176" s="28"/>
      <c r="I176" s="28" t="e">
        <f>-(I175-(I172-I19-I20-I21-#REF!))</f>
        <v>#REF!</v>
      </c>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c r="CN176" s="98"/>
      <c r="CO176" s="98"/>
      <c r="CP176" s="98"/>
      <c r="CQ176" s="98"/>
      <c r="CR176" s="98"/>
      <c r="CS176" s="98"/>
      <c r="CT176" s="98"/>
      <c r="CU176" s="98"/>
      <c r="CV176" s="98"/>
      <c r="CW176" s="98"/>
      <c r="CX176" s="98"/>
      <c r="CY176" s="98"/>
      <c r="CZ176" s="98"/>
      <c r="DA176" s="98"/>
      <c r="DB176" s="98"/>
      <c r="DC176" s="98"/>
      <c r="DD176" s="98"/>
      <c r="DE176" s="98"/>
      <c r="DF176" s="98"/>
      <c r="DG176" s="98"/>
      <c r="DH176" s="98"/>
      <c r="DI176" s="98"/>
      <c r="DJ176" s="98"/>
      <c r="DK176" s="98"/>
      <c r="DL176" s="98"/>
      <c r="DM176" s="98"/>
      <c r="DN176" s="98"/>
      <c r="DO176" s="98"/>
      <c r="DP176" s="98"/>
      <c r="DQ176" s="98"/>
      <c r="DR176" s="98"/>
      <c r="DS176" s="98"/>
      <c r="DT176" s="98"/>
      <c r="DU176" s="98"/>
      <c r="DV176" s="98"/>
      <c r="DW176" s="98"/>
      <c r="DX176" s="98"/>
      <c r="DY176" s="98"/>
      <c r="DZ176" s="98"/>
      <c r="EA176" s="98"/>
      <c r="EB176" s="98"/>
      <c r="EC176" s="98"/>
      <c r="ED176" s="98"/>
      <c r="EE176" s="98"/>
      <c r="EF176" s="98"/>
      <c r="EG176" s="98"/>
      <c r="EH176" s="98"/>
      <c r="EI176" s="98"/>
      <c r="EJ176" s="98"/>
      <c r="EK176" s="98"/>
      <c r="EL176" s="98"/>
      <c r="EM176" s="98"/>
      <c r="EN176" s="98"/>
      <c r="EO176" s="98"/>
      <c r="EP176" s="98"/>
      <c r="EQ176" s="98"/>
      <c r="ER176" s="98"/>
      <c r="ES176" s="98"/>
      <c r="ET176" s="98"/>
      <c r="EU176" s="98"/>
      <c r="EV176" s="98"/>
      <c r="EW176" s="98"/>
      <c r="EX176" s="98"/>
      <c r="EY176" s="98"/>
      <c r="EZ176" s="98"/>
      <c r="FA176" s="98"/>
      <c r="FB176" s="98"/>
      <c r="FC176" s="98"/>
      <c r="FD176" s="98"/>
      <c r="FE176" s="98"/>
      <c r="FF176" s="98"/>
      <c r="FG176" s="98"/>
      <c r="FH176" s="98"/>
      <c r="FI176" s="98"/>
      <c r="FJ176" s="98"/>
      <c r="FK176" s="98"/>
      <c r="FL176" s="98"/>
      <c r="FM176" s="98"/>
      <c r="FN176" s="98"/>
      <c r="FO176" s="98"/>
      <c r="FP176" s="98"/>
      <c r="FQ176" s="98"/>
      <c r="FR176" s="98"/>
      <c r="FS176" s="98"/>
      <c r="FT176" s="98"/>
      <c r="FU176" s="98"/>
    </row>
    <row r="177" spans="1:177" s="1" customFormat="1" ht="16.5" thickTop="1">
      <c r="A177" s="21"/>
      <c r="B177" s="29"/>
      <c r="C177" s="29"/>
      <c r="D177" s="29"/>
      <c r="E177" s="29"/>
      <c r="F177" s="29"/>
      <c r="G177" s="29"/>
      <c r="H177" s="29"/>
      <c r="I177" s="29"/>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c r="CN177" s="98"/>
      <c r="CO177" s="98"/>
      <c r="CP177" s="98"/>
      <c r="CQ177" s="98"/>
      <c r="CR177" s="98"/>
      <c r="CS177" s="98"/>
      <c r="CT177" s="98"/>
      <c r="CU177" s="98"/>
      <c r="CV177" s="98"/>
      <c r="CW177" s="98"/>
      <c r="CX177" s="98"/>
      <c r="CY177" s="98"/>
      <c r="CZ177" s="98"/>
      <c r="DA177" s="98"/>
      <c r="DB177" s="98"/>
      <c r="DC177" s="98"/>
      <c r="DD177" s="98"/>
      <c r="DE177" s="98"/>
      <c r="DF177" s="98"/>
      <c r="DG177" s="98"/>
      <c r="DH177" s="98"/>
      <c r="DI177" s="98"/>
      <c r="DJ177" s="98"/>
      <c r="DK177" s="98"/>
      <c r="DL177" s="98"/>
      <c r="DM177" s="98"/>
      <c r="DN177" s="98"/>
      <c r="DO177" s="98"/>
      <c r="DP177" s="98"/>
      <c r="DQ177" s="98"/>
      <c r="DR177" s="98"/>
      <c r="DS177" s="98"/>
      <c r="DT177" s="98"/>
      <c r="DU177" s="98"/>
      <c r="DV177" s="98"/>
      <c r="DW177" s="98"/>
      <c r="DX177" s="98"/>
      <c r="DY177" s="98"/>
      <c r="DZ177" s="98"/>
      <c r="EA177" s="98"/>
      <c r="EB177" s="98"/>
      <c r="EC177" s="98"/>
      <c r="ED177" s="98"/>
      <c r="EE177" s="98"/>
      <c r="EF177" s="98"/>
      <c r="EG177" s="98"/>
      <c r="EH177" s="98"/>
      <c r="EI177" s="98"/>
      <c r="EJ177" s="98"/>
      <c r="EK177" s="98"/>
      <c r="EL177" s="98"/>
      <c r="EM177" s="98"/>
      <c r="EN177" s="98"/>
      <c r="EO177" s="98"/>
      <c r="EP177" s="98"/>
      <c r="EQ177" s="98"/>
      <c r="ER177" s="98"/>
      <c r="ES177" s="98"/>
      <c r="ET177" s="98"/>
      <c r="EU177" s="98"/>
      <c r="EV177" s="98"/>
      <c r="EW177" s="98"/>
      <c r="EX177" s="98"/>
      <c r="EY177" s="98"/>
      <c r="EZ177" s="98"/>
      <c r="FA177" s="98"/>
      <c r="FB177" s="98"/>
      <c r="FC177" s="98"/>
      <c r="FD177" s="98"/>
      <c r="FE177" s="98"/>
      <c r="FF177" s="98"/>
      <c r="FG177" s="98"/>
      <c r="FH177" s="98"/>
      <c r="FI177" s="98"/>
      <c r="FJ177" s="98"/>
      <c r="FK177" s="98"/>
      <c r="FL177" s="98"/>
      <c r="FM177" s="98"/>
      <c r="FN177" s="98"/>
      <c r="FO177" s="98"/>
      <c r="FP177" s="98"/>
      <c r="FQ177" s="98"/>
      <c r="FR177" s="98"/>
      <c r="FS177" s="98"/>
      <c r="FT177" s="98"/>
      <c r="FU177" s="98"/>
    </row>
    <row r="178" spans="1:177" s="1" customFormat="1">
      <c r="B178" s="5"/>
      <c r="C178" s="5"/>
      <c r="D178" s="5"/>
      <c r="E178" s="5"/>
      <c r="F178" s="5"/>
      <c r="G178" s="5"/>
      <c r="H178" s="5"/>
      <c r="I178" s="5"/>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c r="CN178" s="98"/>
      <c r="CO178" s="98"/>
      <c r="CP178" s="98"/>
      <c r="CQ178" s="98"/>
      <c r="CR178" s="98"/>
      <c r="CS178" s="98"/>
      <c r="CT178" s="98"/>
      <c r="CU178" s="98"/>
      <c r="CV178" s="98"/>
      <c r="CW178" s="98"/>
      <c r="CX178" s="98"/>
      <c r="CY178" s="98"/>
      <c r="CZ178" s="98"/>
      <c r="DA178" s="98"/>
      <c r="DB178" s="98"/>
      <c r="DC178" s="98"/>
      <c r="DD178" s="98"/>
      <c r="DE178" s="98"/>
      <c r="DF178" s="98"/>
      <c r="DG178" s="98"/>
      <c r="DH178" s="98"/>
      <c r="DI178" s="98"/>
      <c r="DJ178" s="98"/>
      <c r="DK178" s="98"/>
      <c r="DL178" s="98"/>
      <c r="DM178" s="98"/>
      <c r="DN178" s="98"/>
      <c r="DO178" s="98"/>
      <c r="DP178" s="98"/>
      <c r="DQ178" s="98"/>
      <c r="DR178" s="98"/>
      <c r="DS178" s="98"/>
      <c r="DT178" s="98"/>
      <c r="DU178" s="98"/>
      <c r="DV178" s="98"/>
      <c r="DW178" s="98"/>
      <c r="DX178" s="98"/>
      <c r="DY178" s="98"/>
      <c r="DZ178" s="98"/>
      <c r="EA178" s="98"/>
      <c r="EB178" s="98"/>
      <c r="EC178" s="98"/>
      <c r="ED178" s="98"/>
      <c r="EE178" s="98"/>
      <c r="EF178" s="98"/>
      <c r="EG178" s="98"/>
      <c r="EH178" s="98"/>
      <c r="EI178" s="98"/>
      <c r="EJ178" s="98"/>
      <c r="EK178" s="98"/>
      <c r="EL178" s="98"/>
      <c r="EM178" s="98"/>
      <c r="EN178" s="98"/>
      <c r="EO178" s="98"/>
      <c r="EP178" s="98"/>
      <c r="EQ178" s="98"/>
      <c r="ER178" s="98"/>
      <c r="ES178" s="98"/>
      <c r="ET178" s="98"/>
      <c r="EU178" s="98"/>
      <c r="EV178" s="98"/>
      <c r="EW178" s="98"/>
      <c r="EX178" s="98"/>
      <c r="EY178" s="98"/>
      <c r="EZ178" s="98"/>
      <c r="FA178" s="98"/>
      <c r="FB178" s="98"/>
      <c r="FC178" s="98"/>
      <c r="FD178" s="98"/>
      <c r="FE178" s="98"/>
      <c r="FF178" s="98"/>
      <c r="FG178" s="98"/>
      <c r="FH178" s="98"/>
      <c r="FI178" s="98"/>
      <c r="FJ178" s="98"/>
      <c r="FK178" s="98"/>
      <c r="FL178" s="98"/>
      <c r="FM178" s="98"/>
      <c r="FN178" s="98"/>
      <c r="FO178" s="98"/>
      <c r="FP178" s="98"/>
      <c r="FQ178" s="98"/>
      <c r="FR178" s="98"/>
      <c r="FS178" s="98"/>
      <c r="FT178" s="98"/>
      <c r="FU178" s="98"/>
    </row>
    <row r="179" spans="1:177" s="1" customFormat="1">
      <c r="B179" s="5"/>
      <c r="C179" s="5"/>
      <c r="D179" s="5"/>
      <c r="E179" s="5"/>
      <c r="F179" s="5"/>
      <c r="G179" s="5"/>
      <c r="H179" s="5"/>
      <c r="I179" s="5"/>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c r="CN179" s="98"/>
      <c r="CO179" s="98"/>
      <c r="CP179" s="98"/>
      <c r="CQ179" s="98"/>
      <c r="CR179" s="98"/>
      <c r="CS179" s="98"/>
      <c r="CT179" s="98"/>
      <c r="CU179" s="98"/>
      <c r="CV179" s="98"/>
      <c r="CW179" s="98"/>
      <c r="CX179" s="98"/>
      <c r="CY179" s="98"/>
      <c r="CZ179" s="98"/>
      <c r="DA179" s="98"/>
      <c r="DB179" s="98"/>
      <c r="DC179" s="98"/>
      <c r="DD179" s="98"/>
      <c r="DE179" s="98"/>
      <c r="DF179" s="98"/>
      <c r="DG179" s="98"/>
      <c r="DH179" s="98"/>
      <c r="DI179" s="98"/>
      <c r="DJ179" s="98"/>
      <c r="DK179" s="98"/>
      <c r="DL179" s="98"/>
      <c r="DM179" s="98"/>
      <c r="DN179" s="98"/>
      <c r="DO179" s="98"/>
      <c r="DP179" s="98"/>
      <c r="DQ179" s="98"/>
      <c r="DR179" s="98"/>
      <c r="DS179" s="98"/>
      <c r="DT179" s="98"/>
      <c r="DU179" s="98"/>
      <c r="DV179" s="98"/>
      <c r="DW179" s="98"/>
      <c r="DX179" s="98"/>
      <c r="DY179" s="98"/>
      <c r="DZ179" s="98"/>
      <c r="EA179" s="98"/>
      <c r="EB179" s="98"/>
      <c r="EC179" s="98"/>
      <c r="ED179" s="98"/>
      <c r="EE179" s="98"/>
      <c r="EF179" s="98"/>
      <c r="EG179" s="98"/>
      <c r="EH179" s="98"/>
      <c r="EI179" s="98"/>
      <c r="EJ179" s="98"/>
      <c r="EK179" s="98"/>
      <c r="EL179" s="98"/>
      <c r="EM179" s="98"/>
      <c r="EN179" s="98"/>
      <c r="EO179" s="98"/>
      <c r="EP179" s="98"/>
      <c r="EQ179" s="98"/>
      <c r="ER179" s="98"/>
      <c r="ES179" s="98"/>
      <c r="ET179" s="98"/>
      <c r="EU179" s="98"/>
      <c r="EV179" s="98"/>
      <c r="EW179" s="98"/>
      <c r="EX179" s="98"/>
      <c r="EY179" s="98"/>
      <c r="EZ179" s="98"/>
      <c r="FA179" s="98"/>
      <c r="FB179" s="98"/>
      <c r="FC179" s="98"/>
      <c r="FD179" s="98"/>
      <c r="FE179" s="98"/>
      <c r="FF179" s="98"/>
      <c r="FG179" s="98"/>
      <c r="FH179" s="98"/>
      <c r="FI179" s="98"/>
      <c r="FJ179" s="98"/>
      <c r="FK179" s="98"/>
      <c r="FL179" s="98"/>
      <c r="FM179" s="98"/>
      <c r="FN179" s="98"/>
      <c r="FO179" s="98"/>
      <c r="FP179" s="98"/>
      <c r="FQ179" s="98"/>
      <c r="FR179" s="98"/>
      <c r="FS179" s="98"/>
      <c r="FT179" s="98"/>
      <c r="FU179" s="98"/>
    </row>
    <row r="180" spans="1:177" s="1" customFormat="1">
      <c r="B180" s="5"/>
      <c r="C180" s="5"/>
      <c r="D180" s="5"/>
      <c r="E180" s="5"/>
      <c r="F180" s="5"/>
      <c r="G180" s="5"/>
      <c r="H180" s="5"/>
      <c r="I180" s="5"/>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c r="CN180" s="98"/>
      <c r="CO180" s="98"/>
      <c r="CP180" s="98"/>
      <c r="CQ180" s="98"/>
      <c r="CR180" s="98"/>
      <c r="CS180" s="98"/>
      <c r="CT180" s="98"/>
      <c r="CU180" s="98"/>
      <c r="CV180" s="98"/>
      <c r="CW180" s="98"/>
      <c r="CX180" s="98"/>
      <c r="CY180" s="98"/>
      <c r="CZ180" s="98"/>
      <c r="DA180" s="98"/>
      <c r="DB180" s="98"/>
      <c r="DC180" s="98"/>
      <c r="DD180" s="98"/>
      <c r="DE180" s="98"/>
      <c r="DF180" s="98"/>
      <c r="DG180" s="98"/>
      <c r="DH180" s="98"/>
      <c r="DI180" s="98"/>
      <c r="DJ180" s="98"/>
      <c r="DK180" s="98"/>
      <c r="DL180" s="98"/>
      <c r="DM180" s="98"/>
      <c r="DN180" s="98"/>
      <c r="DO180" s="98"/>
      <c r="DP180" s="98"/>
      <c r="DQ180" s="98"/>
      <c r="DR180" s="98"/>
      <c r="DS180" s="98"/>
      <c r="DT180" s="98"/>
      <c r="DU180" s="98"/>
      <c r="DV180" s="98"/>
      <c r="DW180" s="98"/>
      <c r="DX180" s="98"/>
      <c r="DY180" s="98"/>
      <c r="DZ180" s="98"/>
      <c r="EA180" s="98"/>
      <c r="EB180" s="98"/>
      <c r="EC180" s="98"/>
      <c r="ED180" s="98"/>
      <c r="EE180" s="98"/>
      <c r="EF180" s="98"/>
      <c r="EG180" s="98"/>
      <c r="EH180" s="98"/>
      <c r="EI180" s="98"/>
      <c r="EJ180" s="98"/>
      <c r="EK180" s="98"/>
      <c r="EL180" s="98"/>
      <c r="EM180" s="98"/>
      <c r="EN180" s="98"/>
      <c r="EO180" s="98"/>
      <c r="EP180" s="98"/>
      <c r="EQ180" s="98"/>
      <c r="ER180" s="98"/>
      <c r="ES180" s="98"/>
      <c r="ET180" s="98"/>
      <c r="EU180" s="98"/>
      <c r="EV180" s="98"/>
      <c r="EW180" s="98"/>
      <c r="EX180" s="98"/>
      <c r="EY180" s="98"/>
      <c r="EZ180" s="98"/>
      <c r="FA180" s="98"/>
      <c r="FB180" s="98"/>
      <c r="FC180" s="98"/>
      <c r="FD180" s="98"/>
      <c r="FE180" s="98"/>
      <c r="FF180" s="98"/>
      <c r="FG180" s="98"/>
      <c r="FH180" s="98"/>
      <c r="FI180" s="98"/>
      <c r="FJ180" s="98"/>
      <c r="FK180" s="98"/>
      <c r="FL180" s="98"/>
      <c r="FM180" s="98"/>
      <c r="FN180" s="98"/>
      <c r="FO180" s="98"/>
      <c r="FP180" s="98"/>
      <c r="FQ180" s="98"/>
      <c r="FR180" s="98"/>
      <c r="FS180" s="98"/>
      <c r="FT180" s="98"/>
      <c r="FU180" s="98"/>
    </row>
    <row r="181" spans="1:177" s="1" customFormat="1">
      <c r="B181" s="5"/>
      <c r="C181" s="5"/>
      <c r="D181" s="5"/>
      <c r="E181" s="5"/>
      <c r="F181" s="5"/>
      <c r="G181" s="5"/>
      <c r="H181" s="5"/>
      <c r="I181" s="5"/>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c r="CN181" s="98"/>
      <c r="CO181" s="98"/>
      <c r="CP181" s="98"/>
      <c r="CQ181" s="98"/>
      <c r="CR181" s="98"/>
      <c r="CS181" s="98"/>
      <c r="CT181" s="98"/>
      <c r="CU181" s="98"/>
      <c r="CV181" s="98"/>
      <c r="CW181" s="98"/>
      <c r="CX181" s="98"/>
      <c r="CY181" s="98"/>
      <c r="CZ181" s="98"/>
      <c r="DA181" s="98"/>
      <c r="DB181" s="98"/>
      <c r="DC181" s="98"/>
      <c r="DD181" s="98"/>
      <c r="DE181" s="98"/>
      <c r="DF181" s="98"/>
      <c r="DG181" s="98"/>
      <c r="DH181" s="98"/>
      <c r="DI181" s="98"/>
      <c r="DJ181" s="98"/>
      <c r="DK181" s="98"/>
      <c r="DL181" s="98"/>
      <c r="DM181" s="98"/>
      <c r="DN181" s="98"/>
      <c r="DO181" s="98"/>
      <c r="DP181" s="98"/>
      <c r="DQ181" s="98"/>
      <c r="DR181" s="98"/>
      <c r="DS181" s="98"/>
      <c r="DT181" s="98"/>
      <c r="DU181" s="98"/>
      <c r="DV181" s="98"/>
      <c r="DW181" s="98"/>
      <c r="DX181" s="98"/>
      <c r="DY181" s="98"/>
      <c r="DZ181" s="98"/>
      <c r="EA181" s="98"/>
      <c r="EB181" s="98"/>
      <c r="EC181" s="98"/>
      <c r="ED181" s="98"/>
      <c r="EE181" s="98"/>
      <c r="EF181" s="98"/>
      <c r="EG181" s="98"/>
      <c r="EH181" s="98"/>
      <c r="EI181" s="98"/>
      <c r="EJ181" s="98"/>
      <c r="EK181" s="98"/>
      <c r="EL181" s="98"/>
      <c r="EM181" s="98"/>
      <c r="EN181" s="98"/>
      <c r="EO181" s="98"/>
      <c r="EP181" s="98"/>
      <c r="EQ181" s="98"/>
      <c r="ER181" s="98"/>
      <c r="ES181" s="98"/>
      <c r="ET181" s="98"/>
      <c r="EU181" s="98"/>
      <c r="EV181" s="98"/>
      <c r="EW181" s="98"/>
      <c r="EX181" s="98"/>
      <c r="EY181" s="98"/>
      <c r="EZ181" s="98"/>
      <c r="FA181" s="98"/>
      <c r="FB181" s="98"/>
      <c r="FC181" s="98"/>
      <c r="FD181" s="98"/>
      <c r="FE181" s="98"/>
      <c r="FF181" s="98"/>
      <c r="FG181" s="98"/>
      <c r="FH181" s="98"/>
      <c r="FI181" s="98"/>
      <c r="FJ181" s="98"/>
      <c r="FK181" s="98"/>
      <c r="FL181" s="98"/>
      <c r="FM181" s="98"/>
      <c r="FN181" s="98"/>
      <c r="FO181" s="98"/>
      <c r="FP181" s="98"/>
      <c r="FQ181" s="98"/>
      <c r="FR181" s="98"/>
      <c r="FS181" s="98"/>
      <c r="FT181" s="98"/>
      <c r="FU181" s="98"/>
    </row>
    <row r="182" spans="1:177" s="1" customFormat="1">
      <c r="B182" s="2"/>
      <c r="C182" s="5"/>
      <c r="D182" s="5"/>
      <c r="E182" s="5"/>
      <c r="F182" s="5"/>
      <c r="G182" s="5"/>
      <c r="H182" s="5"/>
      <c r="I182" s="5"/>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c r="CN182" s="98"/>
      <c r="CO182" s="98"/>
      <c r="CP182" s="98"/>
      <c r="CQ182" s="98"/>
      <c r="CR182" s="98"/>
      <c r="CS182" s="98"/>
      <c r="CT182" s="98"/>
      <c r="CU182" s="98"/>
      <c r="CV182" s="98"/>
      <c r="CW182" s="98"/>
      <c r="CX182" s="98"/>
      <c r="CY182" s="98"/>
      <c r="CZ182" s="98"/>
      <c r="DA182" s="98"/>
      <c r="DB182" s="98"/>
      <c r="DC182" s="98"/>
      <c r="DD182" s="98"/>
      <c r="DE182" s="98"/>
      <c r="DF182" s="98"/>
      <c r="DG182" s="98"/>
      <c r="DH182" s="98"/>
      <c r="DI182" s="98"/>
      <c r="DJ182" s="98"/>
      <c r="DK182" s="98"/>
      <c r="DL182" s="98"/>
      <c r="DM182" s="98"/>
      <c r="DN182" s="98"/>
      <c r="DO182" s="98"/>
      <c r="DP182" s="98"/>
      <c r="DQ182" s="98"/>
      <c r="DR182" s="98"/>
      <c r="DS182" s="98"/>
      <c r="DT182" s="98"/>
      <c r="DU182" s="98"/>
      <c r="DV182" s="98"/>
      <c r="DW182" s="98"/>
      <c r="DX182" s="98"/>
      <c r="DY182" s="98"/>
      <c r="DZ182" s="98"/>
      <c r="EA182" s="98"/>
      <c r="EB182" s="98"/>
      <c r="EC182" s="98"/>
      <c r="ED182" s="98"/>
      <c r="EE182" s="98"/>
      <c r="EF182" s="98"/>
      <c r="EG182" s="98"/>
      <c r="EH182" s="98"/>
      <c r="EI182" s="98"/>
      <c r="EJ182" s="98"/>
      <c r="EK182" s="98"/>
      <c r="EL182" s="98"/>
      <c r="EM182" s="98"/>
      <c r="EN182" s="98"/>
      <c r="EO182" s="98"/>
      <c r="EP182" s="98"/>
      <c r="EQ182" s="98"/>
      <c r="ER182" s="98"/>
      <c r="ES182" s="98"/>
      <c r="ET182" s="98"/>
      <c r="EU182" s="98"/>
      <c r="EV182" s="98"/>
      <c r="EW182" s="98"/>
      <c r="EX182" s="98"/>
      <c r="EY182" s="98"/>
      <c r="EZ182" s="98"/>
      <c r="FA182" s="98"/>
      <c r="FB182" s="98"/>
      <c r="FC182" s="98"/>
      <c r="FD182" s="98"/>
      <c r="FE182" s="98"/>
      <c r="FF182" s="98"/>
      <c r="FG182" s="98"/>
      <c r="FH182" s="98"/>
      <c r="FI182" s="98"/>
      <c r="FJ182" s="98"/>
      <c r="FK182" s="98"/>
      <c r="FL182" s="98"/>
      <c r="FM182" s="98"/>
      <c r="FN182" s="98"/>
      <c r="FO182" s="98"/>
      <c r="FP182" s="98"/>
      <c r="FQ182" s="98"/>
      <c r="FR182" s="98"/>
      <c r="FS182" s="98"/>
      <c r="FT182" s="98"/>
      <c r="FU182" s="98"/>
    </row>
    <row r="183" spans="1:177" s="1" customFormat="1">
      <c r="B183" s="5"/>
      <c r="C183" s="5"/>
      <c r="D183" s="5"/>
      <c r="E183" s="5"/>
      <c r="F183" s="5"/>
      <c r="G183" s="5"/>
      <c r="H183" s="5"/>
      <c r="I183" s="5"/>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c r="CN183" s="98"/>
      <c r="CO183" s="98"/>
      <c r="CP183" s="98"/>
      <c r="CQ183" s="98"/>
      <c r="CR183" s="98"/>
      <c r="CS183" s="98"/>
      <c r="CT183" s="98"/>
      <c r="CU183" s="98"/>
      <c r="CV183" s="98"/>
      <c r="CW183" s="98"/>
      <c r="CX183" s="98"/>
      <c r="CY183" s="98"/>
      <c r="CZ183" s="98"/>
      <c r="DA183" s="98"/>
      <c r="DB183" s="98"/>
      <c r="DC183" s="98"/>
      <c r="DD183" s="98"/>
      <c r="DE183" s="98"/>
      <c r="DF183" s="98"/>
      <c r="DG183" s="98"/>
      <c r="DH183" s="98"/>
      <c r="DI183" s="98"/>
      <c r="DJ183" s="98"/>
      <c r="DK183" s="98"/>
      <c r="DL183" s="98"/>
      <c r="DM183" s="98"/>
      <c r="DN183" s="98"/>
      <c r="DO183" s="98"/>
      <c r="DP183" s="98"/>
      <c r="DQ183" s="98"/>
      <c r="DR183" s="98"/>
      <c r="DS183" s="98"/>
      <c r="DT183" s="98"/>
      <c r="DU183" s="98"/>
      <c r="DV183" s="98"/>
      <c r="DW183" s="98"/>
      <c r="DX183" s="98"/>
      <c r="DY183" s="98"/>
      <c r="DZ183" s="98"/>
      <c r="EA183" s="98"/>
      <c r="EB183" s="98"/>
      <c r="EC183" s="98"/>
      <c r="ED183" s="98"/>
      <c r="EE183" s="98"/>
      <c r="EF183" s="98"/>
      <c r="EG183" s="98"/>
      <c r="EH183" s="98"/>
      <c r="EI183" s="98"/>
      <c r="EJ183" s="98"/>
      <c r="EK183" s="98"/>
      <c r="EL183" s="98"/>
      <c r="EM183" s="98"/>
      <c r="EN183" s="98"/>
      <c r="EO183" s="98"/>
      <c r="EP183" s="98"/>
      <c r="EQ183" s="98"/>
      <c r="ER183" s="98"/>
      <c r="ES183" s="98"/>
      <c r="ET183" s="98"/>
      <c r="EU183" s="98"/>
      <c r="EV183" s="98"/>
      <c r="EW183" s="98"/>
      <c r="EX183" s="98"/>
      <c r="EY183" s="98"/>
      <c r="EZ183" s="98"/>
      <c r="FA183" s="98"/>
      <c r="FB183" s="98"/>
      <c r="FC183" s="98"/>
      <c r="FD183" s="98"/>
      <c r="FE183" s="98"/>
      <c r="FF183" s="98"/>
      <c r="FG183" s="98"/>
      <c r="FH183" s="98"/>
      <c r="FI183" s="98"/>
      <c r="FJ183" s="98"/>
      <c r="FK183" s="98"/>
      <c r="FL183" s="98"/>
      <c r="FM183" s="98"/>
      <c r="FN183" s="98"/>
      <c r="FO183" s="98"/>
      <c r="FP183" s="98"/>
      <c r="FQ183" s="98"/>
      <c r="FR183" s="98"/>
      <c r="FS183" s="98"/>
      <c r="FT183" s="98"/>
      <c r="FU183" s="98"/>
    </row>
    <row r="184" spans="1:177" s="1" customFormat="1">
      <c r="B184" s="5"/>
      <c r="C184" s="5"/>
      <c r="D184" s="5"/>
      <c r="E184" s="5"/>
      <c r="F184" s="5"/>
      <c r="G184" s="5"/>
      <c r="H184" s="5"/>
      <c r="I184" s="5"/>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c r="CN184" s="98"/>
      <c r="CO184" s="98"/>
      <c r="CP184" s="98"/>
      <c r="CQ184" s="98"/>
      <c r="CR184" s="98"/>
      <c r="CS184" s="98"/>
      <c r="CT184" s="98"/>
      <c r="CU184" s="98"/>
      <c r="CV184" s="98"/>
      <c r="CW184" s="98"/>
      <c r="CX184" s="98"/>
      <c r="CY184" s="98"/>
      <c r="CZ184" s="98"/>
      <c r="DA184" s="98"/>
      <c r="DB184" s="98"/>
      <c r="DC184" s="98"/>
      <c r="DD184" s="98"/>
      <c r="DE184" s="98"/>
      <c r="DF184" s="98"/>
      <c r="DG184" s="98"/>
      <c r="DH184" s="98"/>
      <c r="DI184" s="98"/>
      <c r="DJ184" s="98"/>
      <c r="DK184" s="98"/>
      <c r="DL184" s="98"/>
      <c r="DM184" s="98"/>
      <c r="DN184" s="98"/>
      <c r="DO184" s="98"/>
      <c r="DP184" s="98"/>
      <c r="DQ184" s="98"/>
      <c r="DR184" s="98"/>
      <c r="DS184" s="98"/>
      <c r="DT184" s="98"/>
      <c r="DU184" s="98"/>
      <c r="DV184" s="98"/>
      <c r="DW184" s="98"/>
      <c r="DX184" s="98"/>
      <c r="DY184" s="98"/>
      <c r="DZ184" s="98"/>
      <c r="EA184" s="98"/>
      <c r="EB184" s="98"/>
      <c r="EC184" s="98"/>
      <c r="ED184" s="98"/>
      <c r="EE184" s="98"/>
      <c r="EF184" s="98"/>
      <c r="EG184" s="98"/>
      <c r="EH184" s="98"/>
      <c r="EI184" s="98"/>
      <c r="EJ184" s="98"/>
      <c r="EK184" s="98"/>
      <c r="EL184" s="98"/>
      <c r="EM184" s="98"/>
      <c r="EN184" s="98"/>
      <c r="EO184" s="98"/>
      <c r="EP184" s="98"/>
      <c r="EQ184" s="98"/>
      <c r="ER184" s="98"/>
      <c r="ES184" s="98"/>
      <c r="ET184" s="98"/>
      <c r="EU184" s="98"/>
      <c r="EV184" s="98"/>
      <c r="EW184" s="98"/>
      <c r="EX184" s="98"/>
      <c r="EY184" s="98"/>
      <c r="EZ184" s="98"/>
      <c r="FA184" s="98"/>
      <c r="FB184" s="98"/>
      <c r="FC184" s="98"/>
      <c r="FD184" s="98"/>
      <c r="FE184" s="98"/>
      <c r="FF184" s="98"/>
      <c r="FG184" s="98"/>
      <c r="FH184" s="98"/>
      <c r="FI184" s="98"/>
      <c r="FJ184" s="98"/>
      <c r="FK184" s="98"/>
      <c r="FL184" s="98"/>
      <c r="FM184" s="98"/>
      <c r="FN184" s="98"/>
      <c r="FO184" s="98"/>
      <c r="FP184" s="98"/>
      <c r="FQ184" s="98"/>
      <c r="FR184" s="98"/>
      <c r="FS184" s="98"/>
      <c r="FT184" s="98"/>
      <c r="FU184" s="98"/>
    </row>
    <row r="185" spans="1:177" s="1" customFormat="1">
      <c r="B185" s="5"/>
      <c r="C185" s="5"/>
      <c r="D185" s="5"/>
      <c r="E185" s="5"/>
      <c r="F185" s="5"/>
      <c r="G185" s="5"/>
      <c r="H185" s="5"/>
      <c r="I185" s="5"/>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c r="CN185" s="98"/>
      <c r="CO185" s="98"/>
      <c r="CP185" s="98"/>
      <c r="CQ185" s="98"/>
      <c r="CR185" s="98"/>
      <c r="CS185" s="98"/>
      <c r="CT185" s="98"/>
      <c r="CU185" s="98"/>
      <c r="CV185" s="98"/>
      <c r="CW185" s="98"/>
      <c r="CX185" s="98"/>
      <c r="CY185" s="98"/>
      <c r="CZ185" s="98"/>
      <c r="DA185" s="98"/>
      <c r="DB185" s="98"/>
      <c r="DC185" s="98"/>
      <c r="DD185" s="98"/>
      <c r="DE185" s="98"/>
      <c r="DF185" s="98"/>
      <c r="DG185" s="98"/>
      <c r="DH185" s="98"/>
      <c r="DI185" s="98"/>
      <c r="DJ185" s="98"/>
      <c r="DK185" s="98"/>
      <c r="DL185" s="98"/>
      <c r="DM185" s="98"/>
      <c r="DN185" s="98"/>
      <c r="DO185" s="98"/>
      <c r="DP185" s="98"/>
      <c r="DQ185" s="98"/>
      <c r="DR185" s="98"/>
      <c r="DS185" s="98"/>
      <c r="DT185" s="98"/>
      <c r="DU185" s="98"/>
      <c r="DV185" s="98"/>
      <c r="DW185" s="98"/>
      <c r="DX185" s="98"/>
      <c r="DY185" s="98"/>
      <c r="DZ185" s="98"/>
      <c r="EA185" s="98"/>
      <c r="EB185" s="98"/>
      <c r="EC185" s="98"/>
      <c r="ED185" s="98"/>
      <c r="EE185" s="98"/>
      <c r="EF185" s="98"/>
      <c r="EG185" s="98"/>
      <c r="EH185" s="98"/>
      <c r="EI185" s="98"/>
      <c r="EJ185" s="98"/>
      <c r="EK185" s="98"/>
      <c r="EL185" s="98"/>
      <c r="EM185" s="98"/>
      <c r="EN185" s="98"/>
      <c r="EO185" s="98"/>
      <c r="EP185" s="98"/>
      <c r="EQ185" s="98"/>
      <c r="ER185" s="98"/>
      <c r="ES185" s="98"/>
      <c r="ET185" s="98"/>
      <c r="EU185" s="98"/>
      <c r="EV185" s="98"/>
      <c r="EW185" s="98"/>
      <c r="EX185" s="98"/>
      <c r="EY185" s="98"/>
      <c r="EZ185" s="98"/>
      <c r="FA185" s="98"/>
      <c r="FB185" s="98"/>
      <c r="FC185" s="98"/>
      <c r="FD185" s="98"/>
      <c r="FE185" s="98"/>
      <c r="FF185" s="98"/>
      <c r="FG185" s="98"/>
      <c r="FH185" s="98"/>
      <c r="FI185" s="98"/>
      <c r="FJ185" s="98"/>
      <c r="FK185" s="98"/>
      <c r="FL185" s="98"/>
      <c r="FM185" s="98"/>
      <c r="FN185" s="98"/>
      <c r="FO185" s="98"/>
      <c r="FP185" s="98"/>
      <c r="FQ185" s="98"/>
      <c r="FR185" s="98"/>
      <c r="FS185" s="98"/>
      <c r="FT185" s="98"/>
      <c r="FU185" s="98"/>
    </row>
    <row r="186" spans="1:177" s="1" customFormat="1">
      <c r="B186" s="5"/>
      <c r="C186" s="5"/>
      <c r="D186" s="5"/>
      <c r="E186" s="5"/>
      <c r="F186" s="5"/>
      <c r="G186" s="5"/>
      <c r="H186" s="5"/>
      <c r="I186" s="5"/>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c r="CN186" s="98"/>
      <c r="CO186" s="98"/>
      <c r="CP186" s="98"/>
      <c r="CQ186" s="98"/>
      <c r="CR186" s="98"/>
      <c r="CS186" s="98"/>
      <c r="CT186" s="98"/>
      <c r="CU186" s="98"/>
      <c r="CV186" s="98"/>
      <c r="CW186" s="98"/>
      <c r="CX186" s="98"/>
      <c r="CY186" s="98"/>
      <c r="CZ186" s="98"/>
      <c r="DA186" s="98"/>
      <c r="DB186" s="98"/>
      <c r="DC186" s="98"/>
      <c r="DD186" s="98"/>
      <c r="DE186" s="98"/>
      <c r="DF186" s="98"/>
      <c r="DG186" s="98"/>
      <c r="DH186" s="98"/>
      <c r="DI186" s="98"/>
      <c r="DJ186" s="98"/>
      <c r="DK186" s="98"/>
      <c r="DL186" s="98"/>
      <c r="DM186" s="98"/>
      <c r="DN186" s="98"/>
      <c r="DO186" s="98"/>
      <c r="DP186" s="98"/>
      <c r="DQ186" s="98"/>
      <c r="DR186" s="98"/>
      <c r="DS186" s="98"/>
      <c r="DT186" s="98"/>
      <c r="DU186" s="98"/>
      <c r="DV186" s="98"/>
      <c r="DW186" s="98"/>
      <c r="DX186" s="98"/>
      <c r="DY186" s="98"/>
      <c r="DZ186" s="98"/>
      <c r="EA186" s="98"/>
      <c r="EB186" s="98"/>
      <c r="EC186" s="98"/>
      <c r="ED186" s="98"/>
      <c r="EE186" s="98"/>
      <c r="EF186" s="98"/>
      <c r="EG186" s="98"/>
      <c r="EH186" s="98"/>
      <c r="EI186" s="98"/>
      <c r="EJ186" s="98"/>
      <c r="EK186" s="98"/>
      <c r="EL186" s="98"/>
      <c r="EM186" s="98"/>
      <c r="EN186" s="98"/>
      <c r="EO186" s="98"/>
      <c r="EP186" s="98"/>
      <c r="EQ186" s="98"/>
      <c r="ER186" s="98"/>
      <c r="ES186" s="98"/>
      <c r="ET186" s="98"/>
      <c r="EU186" s="98"/>
      <c r="EV186" s="98"/>
      <c r="EW186" s="98"/>
      <c r="EX186" s="98"/>
      <c r="EY186" s="98"/>
      <c r="EZ186" s="98"/>
      <c r="FA186" s="98"/>
      <c r="FB186" s="98"/>
      <c r="FC186" s="98"/>
      <c r="FD186" s="98"/>
      <c r="FE186" s="98"/>
      <c r="FF186" s="98"/>
      <c r="FG186" s="98"/>
      <c r="FH186" s="98"/>
      <c r="FI186" s="98"/>
      <c r="FJ186" s="98"/>
      <c r="FK186" s="98"/>
      <c r="FL186" s="98"/>
      <c r="FM186" s="98"/>
      <c r="FN186" s="98"/>
      <c r="FO186" s="98"/>
      <c r="FP186" s="98"/>
      <c r="FQ186" s="98"/>
      <c r="FR186" s="98"/>
      <c r="FS186" s="98"/>
      <c r="FT186" s="98"/>
      <c r="FU186" s="98"/>
    </row>
    <row r="187" spans="1:177" s="1" customFormat="1">
      <c r="B187" s="5"/>
      <c r="C187" s="5"/>
      <c r="D187" s="5"/>
      <c r="E187" s="5"/>
      <c r="F187" s="5"/>
      <c r="G187" s="5"/>
      <c r="H187" s="5"/>
      <c r="I187" s="5"/>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c r="CN187" s="98"/>
      <c r="CO187" s="98"/>
      <c r="CP187" s="98"/>
      <c r="CQ187" s="98"/>
      <c r="CR187" s="98"/>
      <c r="CS187" s="98"/>
      <c r="CT187" s="98"/>
      <c r="CU187" s="98"/>
      <c r="CV187" s="98"/>
      <c r="CW187" s="98"/>
      <c r="CX187" s="98"/>
      <c r="CY187" s="98"/>
      <c r="CZ187" s="98"/>
      <c r="DA187" s="98"/>
      <c r="DB187" s="98"/>
      <c r="DC187" s="98"/>
      <c r="DD187" s="98"/>
      <c r="DE187" s="98"/>
      <c r="DF187" s="98"/>
      <c r="DG187" s="98"/>
      <c r="DH187" s="98"/>
      <c r="DI187" s="98"/>
      <c r="DJ187" s="98"/>
      <c r="DK187" s="98"/>
      <c r="DL187" s="98"/>
      <c r="DM187" s="98"/>
      <c r="DN187" s="98"/>
      <c r="DO187" s="98"/>
      <c r="DP187" s="98"/>
      <c r="DQ187" s="98"/>
      <c r="DR187" s="98"/>
      <c r="DS187" s="98"/>
      <c r="DT187" s="98"/>
      <c r="DU187" s="98"/>
      <c r="DV187" s="98"/>
      <c r="DW187" s="98"/>
      <c r="DX187" s="98"/>
      <c r="DY187" s="98"/>
      <c r="DZ187" s="98"/>
      <c r="EA187" s="98"/>
      <c r="EB187" s="98"/>
      <c r="EC187" s="98"/>
      <c r="ED187" s="98"/>
      <c r="EE187" s="98"/>
      <c r="EF187" s="98"/>
      <c r="EG187" s="98"/>
      <c r="EH187" s="98"/>
      <c r="EI187" s="98"/>
      <c r="EJ187" s="98"/>
      <c r="EK187" s="98"/>
      <c r="EL187" s="98"/>
      <c r="EM187" s="98"/>
      <c r="EN187" s="98"/>
      <c r="EO187" s="98"/>
      <c r="EP187" s="98"/>
      <c r="EQ187" s="98"/>
      <c r="ER187" s="98"/>
      <c r="ES187" s="98"/>
      <c r="ET187" s="98"/>
      <c r="EU187" s="98"/>
      <c r="EV187" s="98"/>
      <c r="EW187" s="98"/>
      <c r="EX187" s="98"/>
      <c r="EY187" s="98"/>
      <c r="EZ187" s="98"/>
      <c r="FA187" s="98"/>
      <c r="FB187" s="98"/>
      <c r="FC187" s="98"/>
      <c r="FD187" s="98"/>
      <c r="FE187" s="98"/>
      <c r="FF187" s="98"/>
      <c r="FG187" s="98"/>
      <c r="FH187" s="98"/>
      <c r="FI187" s="98"/>
      <c r="FJ187" s="98"/>
      <c r="FK187" s="98"/>
      <c r="FL187" s="98"/>
      <c r="FM187" s="98"/>
      <c r="FN187" s="98"/>
      <c r="FO187" s="98"/>
      <c r="FP187" s="98"/>
      <c r="FQ187" s="98"/>
      <c r="FR187" s="98"/>
      <c r="FS187" s="98"/>
      <c r="FT187" s="98"/>
      <c r="FU187" s="98"/>
    </row>
    <row r="188" spans="1:177" s="1" customFormat="1">
      <c r="B188" s="5"/>
      <c r="C188" s="5"/>
      <c r="D188" s="5"/>
      <c r="E188" s="5"/>
      <c r="F188" s="5"/>
      <c r="G188" s="5"/>
      <c r="H188" s="5"/>
      <c r="I188" s="5"/>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c r="CN188" s="98"/>
      <c r="CO188" s="98"/>
      <c r="CP188" s="98"/>
      <c r="CQ188" s="98"/>
      <c r="CR188" s="98"/>
      <c r="CS188" s="98"/>
      <c r="CT188" s="98"/>
      <c r="CU188" s="98"/>
      <c r="CV188" s="98"/>
      <c r="CW188" s="98"/>
      <c r="CX188" s="98"/>
      <c r="CY188" s="98"/>
      <c r="CZ188" s="98"/>
      <c r="DA188" s="98"/>
      <c r="DB188" s="98"/>
      <c r="DC188" s="98"/>
      <c r="DD188" s="98"/>
      <c r="DE188" s="98"/>
      <c r="DF188" s="98"/>
      <c r="DG188" s="98"/>
      <c r="DH188" s="98"/>
      <c r="DI188" s="98"/>
      <c r="DJ188" s="98"/>
      <c r="DK188" s="98"/>
      <c r="DL188" s="98"/>
      <c r="DM188" s="98"/>
      <c r="DN188" s="98"/>
      <c r="DO188" s="98"/>
      <c r="DP188" s="98"/>
      <c r="DQ188" s="98"/>
      <c r="DR188" s="98"/>
      <c r="DS188" s="98"/>
      <c r="DT188" s="98"/>
      <c r="DU188" s="98"/>
      <c r="DV188" s="98"/>
      <c r="DW188" s="98"/>
      <c r="DX188" s="98"/>
      <c r="DY188" s="98"/>
      <c r="DZ188" s="98"/>
      <c r="EA188" s="98"/>
      <c r="EB188" s="98"/>
      <c r="EC188" s="98"/>
      <c r="ED188" s="98"/>
      <c r="EE188" s="98"/>
      <c r="EF188" s="98"/>
      <c r="EG188" s="98"/>
      <c r="EH188" s="98"/>
      <c r="EI188" s="98"/>
      <c r="EJ188" s="98"/>
      <c r="EK188" s="98"/>
      <c r="EL188" s="98"/>
      <c r="EM188" s="98"/>
      <c r="EN188" s="98"/>
      <c r="EO188" s="98"/>
      <c r="EP188" s="98"/>
      <c r="EQ188" s="98"/>
      <c r="ER188" s="98"/>
      <c r="ES188" s="98"/>
      <c r="ET188" s="98"/>
      <c r="EU188" s="98"/>
      <c r="EV188" s="98"/>
      <c r="EW188" s="98"/>
      <c r="EX188" s="98"/>
      <c r="EY188" s="98"/>
      <c r="EZ188" s="98"/>
      <c r="FA188" s="98"/>
      <c r="FB188" s="98"/>
      <c r="FC188" s="98"/>
      <c r="FD188" s="98"/>
      <c r="FE188" s="98"/>
      <c r="FF188" s="98"/>
      <c r="FG188" s="98"/>
      <c r="FH188" s="98"/>
      <c r="FI188" s="98"/>
      <c r="FJ188" s="98"/>
      <c r="FK188" s="98"/>
      <c r="FL188" s="98"/>
      <c r="FM188" s="98"/>
      <c r="FN188" s="98"/>
      <c r="FO188" s="98"/>
      <c r="FP188" s="98"/>
      <c r="FQ188" s="98"/>
      <c r="FR188" s="98"/>
      <c r="FS188" s="98"/>
      <c r="FT188" s="98"/>
      <c r="FU188" s="98"/>
    </row>
    <row r="189" spans="1:177" s="1" customFormat="1" ht="19.149999999999999" customHeight="1">
      <c r="B189" s="5"/>
      <c r="C189" s="5"/>
      <c r="D189" s="5"/>
      <c r="E189" s="5"/>
      <c r="F189" s="5"/>
      <c r="G189" s="5"/>
      <c r="H189" s="5"/>
      <c r="I189" s="5"/>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c r="CN189" s="98"/>
      <c r="CO189" s="98"/>
      <c r="CP189" s="98"/>
      <c r="CQ189" s="98"/>
      <c r="CR189" s="98"/>
      <c r="CS189" s="98"/>
      <c r="CT189" s="98"/>
      <c r="CU189" s="98"/>
      <c r="CV189" s="98"/>
      <c r="CW189" s="98"/>
      <c r="CX189" s="98"/>
      <c r="CY189" s="98"/>
      <c r="CZ189" s="98"/>
      <c r="DA189" s="98"/>
      <c r="DB189" s="98"/>
      <c r="DC189" s="98"/>
      <c r="DD189" s="98"/>
      <c r="DE189" s="98"/>
      <c r="DF189" s="98"/>
      <c r="DG189" s="98"/>
      <c r="DH189" s="98"/>
      <c r="DI189" s="98"/>
      <c r="DJ189" s="98"/>
      <c r="DK189" s="98"/>
      <c r="DL189" s="98"/>
      <c r="DM189" s="98"/>
      <c r="DN189" s="98"/>
      <c r="DO189" s="98"/>
      <c r="DP189" s="98"/>
      <c r="DQ189" s="98"/>
      <c r="DR189" s="98"/>
      <c r="DS189" s="98"/>
      <c r="DT189" s="98"/>
      <c r="DU189" s="98"/>
      <c r="DV189" s="98"/>
      <c r="DW189" s="98"/>
      <c r="DX189" s="98"/>
      <c r="DY189" s="98"/>
      <c r="DZ189" s="98"/>
      <c r="EA189" s="98"/>
      <c r="EB189" s="98"/>
      <c r="EC189" s="98"/>
      <c r="ED189" s="98"/>
      <c r="EE189" s="98"/>
      <c r="EF189" s="98"/>
      <c r="EG189" s="98"/>
      <c r="EH189" s="98"/>
      <c r="EI189" s="98"/>
      <c r="EJ189" s="98"/>
      <c r="EK189" s="98"/>
      <c r="EL189" s="98"/>
      <c r="EM189" s="98"/>
      <c r="EN189" s="98"/>
      <c r="EO189" s="98"/>
      <c r="EP189" s="98"/>
      <c r="EQ189" s="98"/>
      <c r="ER189" s="98"/>
      <c r="ES189" s="98"/>
      <c r="ET189" s="98"/>
      <c r="EU189" s="98"/>
      <c r="EV189" s="98"/>
      <c r="EW189" s="98"/>
      <c r="EX189" s="98"/>
      <c r="EY189" s="98"/>
      <c r="EZ189" s="98"/>
      <c r="FA189" s="98"/>
      <c r="FB189" s="98"/>
      <c r="FC189" s="98"/>
      <c r="FD189" s="98"/>
      <c r="FE189" s="98"/>
      <c r="FF189" s="98"/>
      <c r="FG189" s="98"/>
      <c r="FH189" s="98"/>
      <c r="FI189" s="98"/>
      <c r="FJ189" s="98"/>
      <c r="FK189" s="98"/>
      <c r="FL189" s="98"/>
      <c r="FM189" s="98"/>
      <c r="FN189" s="98"/>
      <c r="FO189" s="98"/>
      <c r="FP189" s="98"/>
      <c r="FQ189" s="98"/>
      <c r="FR189" s="98"/>
      <c r="FS189" s="98"/>
      <c r="FT189" s="98"/>
      <c r="FU189" s="98"/>
    </row>
    <row r="190" spans="1:177" s="2" customFormat="1">
      <c r="B190" s="5"/>
      <c r="C190" s="5"/>
      <c r="D190" s="5"/>
      <c r="E190" s="5"/>
      <c r="F190" s="5"/>
      <c r="G190" s="5"/>
      <c r="H190" s="5"/>
      <c r="I190" s="5"/>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c r="DM190" s="97"/>
      <c r="DN190" s="97"/>
      <c r="DO190" s="97"/>
      <c r="DP190" s="97"/>
      <c r="DQ190" s="97"/>
      <c r="DR190" s="97"/>
      <c r="DS190" s="97"/>
      <c r="DT190" s="97"/>
      <c r="DU190" s="97"/>
      <c r="DV190" s="97"/>
      <c r="DW190" s="97"/>
      <c r="DX190" s="97"/>
      <c r="DY190" s="97"/>
      <c r="DZ190" s="97"/>
      <c r="EA190" s="97"/>
      <c r="EB190" s="97"/>
      <c r="EC190" s="97"/>
      <c r="ED190" s="97"/>
      <c r="EE190" s="97"/>
      <c r="EF190" s="97"/>
      <c r="EG190" s="97"/>
      <c r="EH190" s="97"/>
      <c r="EI190" s="97"/>
      <c r="EJ190" s="97"/>
      <c r="EK190" s="97"/>
      <c r="EL190" s="97"/>
      <c r="EM190" s="97"/>
      <c r="EN190" s="97"/>
      <c r="EO190" s="97"/>
      <c r="EP190" s="97"/>
      <c r="EQ190" s="97"/>
      <c r="ER190" s="97"/>
      <c r="ES190" s="97"/>
      <c r="ET190" s="97"/>
      <c r="EU190" s="97"/>
      <c r="EV190" s="97"/>
      <c r="EW190" s="97"/>
      <c r="EX190" s="97"/>
      <c r="EY190" s="97"/>
      <c r="EZ190" s="97"/>
      <c r="FA190" s="97"/>
      <c r="FB190" s="97"/>
      <c r="FC190" s="97"/>
      <c r="FD190" s="97"/>
      <c r="FE190" s="97"/>
      <c r="FF190" s="97"/>
      <c r="FG190" s="97"/>
      <c r="FH190" s="97"/>
      <c r="FI190" s="97"/>
      <c r="FJ190" s="97"/>
      <c r="FK190" s="97"/>
      <c r="FL190" s="97"/>
      <c r="FM190" s="97"/>
      <c r="FN190" s="97"/>
      <c r="FO190" s="97"/>
      <c r="FP190" s="97"/>
      <c r="FQ190" s="97"/>
      <c r="FR190" s="97"/>
      <c r="FS190" s="97"/>
      <c r="FT190" s="97"/>
      <c r="FU190" s="97"/>
    </row>
    <row r="191" spans="1:177" s="1" customFormat="1">
      <c r="B191" s="5"/>
      <c r="C191" s="5"/>
      <c r="D191" s="5"/>
      <c r="E191" s="5"/>
      <c r="F191" s="5"/>
      <c r="G191" s="5"/>
      <c r="H191" s="5"/>
      <c r="I191" s="5"/>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c r="CN191" s="98"/>
      <c r="CO191" s="98"/>
      <c r="CP191" s="98"/>
      <c r="CQ191" s="98"/>
      <c r="CR191" s="98"/>
      <c r="CS191" s="98"/>
      <c r="CT191" s="98"/>
      <c r="CU191" s="98"/>
      <c r="CV191" s="98"/>
      <c r="CW191" s="98"/>
      <c r="CX191" s="98"/>
      <c r="CY191" s="98"/>
      <c r="CZ191" s="98"/>
      <c r="DA191" s="98"/>
      <c r="DB191" s="98"/>
      <c r="DC191" s="98"/>
      <c r="DD191" s="98"/>
      <c r="DE191" s="98"/>
      <c r="DF191" s="98"/>
      <c r="DG191" s="98"/>
      <c r="DH191" s="98"/>
      <c r="DI191" s="98"/>
      <c r="DJ191" s="98"/>
      <c r="DK191" s="98"/>
      <c r="DL191" s="98"/>
      <c r="DM191" s="98"/>
      <c r="DN191" s="98"/>
      <c r="DO191" s="98"/>
      <c r="DP191" s="98"/>
      <c r="DQ191" s="98"/>
      <c r="DR191" s="98"/>
      <c r="DS191" s="98"/>
      <c r="DT191" s="98"/>
      <c r="DU191" s="98"/>
      <c r="DV191" s="98"/>
      <c r="DW191" s="98"/>
      <c r="DX191" s="98"/>
      <c r="DY191" s="98"/>
      <c r="DZ191" s="98"/>
      <c r="EA191" s="98"/>
      <c r="EB191" s="98"/>
      <c r="EC191" s="98"/>
      <c r="ED191" s="98"/>
      <c r="EE191" s="98"/>
      <c r="EF191" s="98"/>
      <c r="EG191" s="98"/>
      <c r="EH191" s="98"/>
      <c r="EI191" s="98"/>
      <c r="EJ191" s="98"/>
      <c r="EK191" s="98"/>
      <c r="EL191" s="98"/>
      <c r="EM191" s="98"/>
      <c r="EN191" s="98"/>
      <c r="EO191" s="98"/>
      <c r="EP191" s="98"/>
      <c r="EQ191" s="98"/>
      <c r="ER191" s="98"/>
      <c r="ES191" s="98"/>
      <c r="ET191" s="98"/>
      <c r="EU191" s="98"/>
      <c r="EV191" s="98"/>
      <c r="EW191" s="98"/>
      <c r="EX191" s="98"/>
      <c r="EY191" s="98"/>
      <c r="EZ191" s="98"/>
      <c r="FA191" s="98"/>
      <c r="FB191" s="98"/>
      <c r="FC191" s="98"/>
      <c r="FD191" s="98"/>
      <c r="FE191" s="98"/>
      <c r="FF191" s="98"/>
      <c r="FG191" s="98"/>
      <c r="FH191" s="98"/>
      <c r="FI191" s="98"/>
      <c r="FJ191" s="98"/>
      <c r="FK191" s="98"/>
      <c r="FL191" s="98"/>
      <c r="FM191" s="98"/>
      <c r="FN191" s="98"/>
      <c r="FO191" s="98"/>
      <c r="FP191" s="98"/>
      <c r="FQ191" s="98"/>
      <c r="FR191" s="98"/>
      <c r="FS191" s="98"/>
      <c r="FT191" s="98"/>
      <c r="FU191" s="98"/>
    </row>
    <row r="192" spans="1:177" s="1" customFormat="1">
      <c r="B192" s="5"/>
      <c r="C192" s="5"/>
      <c r="D192" s="5"/>
      <c r="E192" s="5"/>
      <c r="F192" s="5"/>
      <c r="G192" s="5"/>
      <c r="H192" s="5"/>
      <c r="I192" s="5"/>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c r="CN192" s="98"/>
      <c r="CO192" s="98"/>
      <c r="CP192" s="98"/>
      <c r="CQ192" s="98"/>
      <c r="CR192" s="98"/>
      <c r="CS192" s="98"/>
      <c r="CT192" s="98"/>
      <c r="CU192" s="98"/>
      <c r="CV192" s="98"/>
      <c r="CW192" s="98"/>
      <c r="CX192" s="98"/>
      <c r="CY192" s="98"/>
      <c r="CZ192" s="98"/>
      <c r="DA192" s="98"/>
      <c r="DB192" s="98"/>
      <c r="DC192" s="98"/>
      <c r="DD192" s="98"/>
      <c r="DE192" s="98"/>
      <c r="DF192" s="98"/>
      <c r="DG192" s="98"/>
      <c r="DH192" s="98"/>
      <c r="DI192" s="98"/>
      <c r="DJ192" s="98"/>
      <c r="DK192" s="98"/>
      <c r="DL192" s="98"/>
      <c r="DM192" s="98"/>
      <c r="DN192" s="98"/>
      <c r="DO192" s="98"/>
      <c r="DP192" s="98"/>
      <c r="DQ192" s="98"/>
      <c r="DR192" s="98"/>
      <c r="DS192" s="98"/>
      <c r="DT192" s="98"/>
      <c r="DU192" s="98"/>
      <c r="DV192" s="98"/>
      <c r="DW192" s="98"/>
      <c r="DX192" s="98"/>
      <c r="DY192" s="98"/>
      <c r="DZ192" s="98"/>
      <c r="EA192" s="98"/>
      <c r="EB192" s="98"/>
      <c r="EC192" s="98"/>
      <c r="ED192" s="98"/>
      <c r="EE192" s="98"/>
      <c r="EF192" s="98"/>
      <c r="EG192" s="98"/>
      <c r="EH192" s="98"/>
      <c r="EI192" s="98"/>
      <c r="EJ192" s="98"/>
      <c r="EK192" s="98"/>
      <c r="EL192" s="98"/>
      <c r="EM192" s="98"/>
      <c r="EN192" s="98"/>
      <c r="EO192" s="98"/>
      <c r="EP192" s="98"/>
      <c r="EQ192" s="98"/>
      <c r="ER192" s="98"/>
      <c r="ES192" s="98"/>
      <c r="ET192" s="98"/>
      <c r="EU192" s="98"/>
      <c r="EV192" s="98"/>
      <c r="EW192" s="98"/>
      <c r="EX192" s="98"/>
      <c r="EY192" s="98"/>
      <c r="EZ192" s="98"/>
      <c r="FA192" s="98"/>
      <c r="FB192" s="98"/>
      <c r="FC192" s="98"/>
      <c r="FD192" s="98"/>
      <c r="FE192" s="98"/>
      <c r="FF192" s="98"/>
      <c r="FG192" s="98"/>
      <c r="FH192" s="98"/>
      <c r="FI192" s="98"/>
      <c r="FJ192" s="98"/>
      <c r="FK192" s="98"/>
      <c r="FL192" s="98"/>
      <c r="FM192" s="98"/>
      <c r="FN192" s="98"/>
      <c r="FO192" s="98"/>
      <c r="FP192" s="98"/>
      <c r="FQ192" s="98"/>
      <c r="FR192" s="98"/>
      <c r="FS192" s="98"/>
      <c r="FT192" s="98"/>
      <c r="FU192" s="98"/>
    </row>
    <row r="193" spans="2:177" s="1" customFormat="1">
      <c r="B193" s="5"/>
      <c r="C193" s="5"/>
      <c r="D193" s="5"/>
      <c r="E193" s="5"/>
      <c r="F193" s="5"/>
      <c r="G193" s="5"/>
      <c r="H193" s="5"/>
      <c r="I193" s="5"/>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c r="CN193" s="98"/>
      <c r="CO193" s="98"/>
      <c r="CP193" s="98"/>
      <c r="CQ193" s="98"/>
      <c r="CR193" s="98"/>
      <c r="CS193" s="98"/>
      <c r="CT193" s="98"/>
      <c r="CU193" s="98"/>
      <c r="CV193" s="98"/>
      <c r="CW193" s="98"/>
      <c r="CX193" s="98"/>
      <c r="CY193" s="98"/>
      <c r="CZ193" s="98"/>
      <c r="DA193" s="98"/>
      <c r="DB193" s="98"/>
      <c r="DC193" s="98"/>
      <c r="DD193" s="98"/>
      <c r="DE193" s="98"/>
      <c r="DF193" s="98"/>
      <c r="DG193" s="98"/>
      <c r="DH193" s="98"/>
      <c r="DI193" s="98"/>
      <c r="DJ193" s="98"/>
      <c r="DK193" s="98"/>
      <c r="DL193" s="98"/>
      <c r="DM193" s="98"/>
      <c r="DN193" s="98"/>
      <c r="DO193" s="98"/>
      <c r="DP193" s="98"/>
      <c r="DQ193" s="98"/>
      <c r="DR193" s="98"/>
      <c r="DS193" s="98"/>
      <c r="DT193" s="98"/>
      <c r="DU193" s="98"/>
      <c r="DV193" s="98"/>
      <c r="DW193" s="98"/>
      <c r="DX193" s="98"/>
      <c r="DY193" s="98"/>
      <c r="DZ193" s="98"/>
      <c r="EA193" s="98"/>
      <c r="EB193" s="98"/>
      <c r="EC193" s="98"/>
      <c r="ED193" s="98"/>
      <c r="EE193" s="98"/>
      <c r="EF193" s="98"/>
      <c r="EG193" s="98"/>
      <c r="EH193" s="98"/>
      <c r="EI193" s="98"/>
      <c r="EJ193" s="98"/>
      <c r="EK193" s="98"/>
      <c r="EL193" s="98"/>
      <c r="EM193" s="98"/>
      <c r="EN193" s="98"/>
      <c r="EO193" s="98"/>
      <c r="EP193" s="98"/>
      <c r="EQ193" s="98"/>
      <c r="ER193" s="98"/>
      <c r="ES193" s="98"/>
      <c r="ET193" s="98"/>
      <c r="EU193" s="98"/>
      <c r="EV193" s="98"/>
      <c r="EW193" s="98"/>
      <c r="EX193" s="98"/>
      <c r="EY193" s="98"/>
      <c r="EZ193" s="98"/>
      <c r="FA193" s="98"/>
      <c r="FB193" s="98"/>
      <c r="FC193" s="98"/>
      <c r="FD193" s="98"/>
      <c r="FE193" s="98"/>
      <c r="FF193" s="98"/>
      <c r="FG193" s="98"/>
      <c r="FH193" s="98"/>
      <c r="FI193" s="98"/>
      <c r="FJ193" s="98"/>
      <c r="FK193" s="98"/>
      <c r="FL193" s="98"/>
      <c r="FM193" s="98"/>
      <c r="FN193" s="98"/>
      <c r="FO193" s="98"/>
      <c r="FP193" s="98"/>
      <c r="FQ193" s="98"/>
      <c r="FR193" s="98"/>
      <c r="FS193" s="98"/>
      <c r="FT193" s="98"/>
      <c r="FU193" s="98"/>
    </row>
    <row r="194" spans="2:177" s="1" customFormat="1">
      <c r="B194" s="5"/>
      <c r="C194" s="5"/>
      <c r="D194" s="5"/>
      <c r="E194" s="5"/>
      <c r="F194" s="5"/>
      <c r="G194" s="5"/>
      <c r="H194" s="5"/>
      <c r="I194" s="5"/>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c r="CN194" s="98"/>
      <c r="CO194" s="98"/>
      <c r="CP194" s="98"/>
      <c r="CQ194" s="98"/>
      <c r="CR194" s="98"/>
      <c r="CS194" s="98"/>
      <c r="CT194" s="98"/>
      <c r="CU194" s="98"/>
      <c r="CV194" s="98"/>
      <c r="CW194" s="98"/>
      <c r="CX194" s="98"/>
      <c r="CY194" s="98"/>
      <c r="CZ194" s="98"/>
      <c r="DA194" s="98"/>
      <c r="DB194" s="98"/>
      <c r="DC194" s="98"/>
      <c r="DD194" s="98"/>
      <c r="DE194" s="98"/>
      <c r="DF194" s="98"/>
      <c r="DG194" s="98"/>
      <c r="DH194" s="98"/>
      <c r="DI194" s="98"/>
      <c r="DJ194" s="98"/>
      <c r="DK194" s="98"/>
      <c r="DL194" s="98"/>
      <c r="DM194" s="98"/>
      <c r="DN194" s="98"/>
      <c r="DO194" s="98"/>
      <c r="DP194" s="98"/>
      <c r="DQ194" s="98"/>
      <c r="DR194" s="98"/>
      <c r="DS194" s="98"/>
      <c r="DT194" s="98"/>
      <c r="DU194" s="98"/>
      <c r="DV194" s="98"/>
      <c r="DW194" s="98"/>
      <c r="DX194" s="98"/>
      <c r="DY194" s="98"/>
      <c r="DZ194" s="98"/>
      <c r="EA194" s="98"/>
      <c r="EB194" s="98"/>
      <c r="EC194" s="98"/>
      <c r="ED194" s="98"/>
      <c r="EE194" s="98"/>
      <c r="EF194" s="98"/>
      <c r="EG194" s="98"/>
      <c r="EH194" s="98"/>
      <c r="EI194" s="98"/>
      <c r="EJ194" s="98"/>
      <c r="EK194" s="98"/>
      <c r="EL194" s="98"/>
      <c r="EM194" s="98"/>
      <c r="EN194" s="98"/>
      <c r="EO194" s="98"/>
      <c r="EP194" s="98"/>
      <c r="EQ194" s="98"/>
      <c r="ER194" s="98"/>
      <c r="ES194" s="98"/>
      <c r="ET194" s="98"/>
      <c r="EU194" s="98"/>
      <c r="EV194" s="98"/>
      <c r="EW194" s="98"/>
      <c r="EX194" s="98"/>
      <c r="EY194" s="98"/>
      <c r="EZ194" s="98"/>
      <c r="FA194" s="98"/>
      <c r="FB194" s="98"/>
      <c r="FC194" s="98"/>
      <c r="FD194" s="98"/>
      <c r="FE194" s="98"/>
      <c r="FF194" s="98"/>
      <c r="FG194" s="98"/>
      <c r="FH194" s="98"/>
      <c r="FI194" s="98"/>
      <c r="FJ194" s="98"/>
      <c r="FK194" s="98"/>
      <c r="FL194" s="98"/>
      <c r="FM194" s="98"/>
      <c r="FN194" s="98"/>
      <c r="FO194" s="98"/>
      <c r="FP194" s="98"/>
      <c r="FQ194" s="98"/>
      <c r="FR194" s="98"/>
      <c r="FS194" s="98"/>
      <c r="FT194" s="98"/>
      <c r="FU194" s="98"/>
    </row>
    <row r="195" spans="2:177" s="1" customFormat="1">
      <c r="B195" s="5"/>
      <c r="C195" s="5"/>
      <c r="D195" s="5"/>
      <c r="E195" s="5"/>
      <c r="F195" s="5"/>
      <c r="G195" s="5"/>
      <c r="H195" s="5"/>
      <c r="I195" s="5"/>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c r="CN195" s="98"/>
      <c r="CO195" s="98"/>
      <c r="CP195" s="98"/>
      <c r="CQ195" s="98"/>
      <c r="CR195" s="98"/>
      <c r="CS195" s="98"/>
      <c r="CT195" s="98"/>
      <c r="CU195" s="98"/>
      <c r="CV195" s="98"/>
      <c r="CW195" s="98"/>
      <c r="CX195" s="98"/>
      <c r="CY195" s="98"/>
      <c r="CZ195" s="98"/>
      <c r="DA195" s="98"/>
      <c r="DB195" s="98"/>
      <c r="DC195" s="98"/>
      <c r="DD195" s="98"/>
      <c r="DE195" s="98"/>
      <c r="DF195" s="98"/>
      <c r="DG195" s="98"/>
      <c r="DH195" s="98"/>
      <c r="DI195" s="98"/>
      <c r="DJ195" s="98"/>
      <c r="DK195" s="98"/>
      <c r="DL195" s="98"/>
      <c r="DM195" s="98"/>
      <c r="DN195" s="98"/>
      <c r="DO195" s="98"/>
      <c r="DP195" s="98"/>
      <c r="DQ195" s="98"/>
      <c r="DR195" s="98"/>
      <c r="DS195" s="98"/>
      <c r="DT195" s="98"/>
      <c r="DU195" s="98"/>
      <c r="DV195" s="98"/>
      <c r="DW195" s="98"/>
      <c r="DX195" s="98"/>
      <c r="DY195" s="98"/>
      <c r="DZ195" s="98"/>
      <c r="EA195" s="98"/>
      <c r="EB195" s="98"/>
      <c r="EC195" s="98"/>
      <c r="ED195" s="98"/>
      <c r="EE195" s="98"/>
      <c r="EF195" s="98"/>
      <c r="EG195" s="98"/>
      <c r="EH195" s="98"/>
      <c r="EI195" s="98"/>
      <c r="EJ195" s="98"/>
      <c r="EK195" s="98"/>
      <c r="EL195" s="98"/>
      <c r="EM195" s="98"/>
      <c r="EN195" s="98"/>
      <c r="EO195" s="98"/>
      <c r="EP195" s="98"/>
      <c r="EQ195" s="98"/>
      <c r="ER195" s="98"/>
      <c r="ES195" s="98"/>
      <c r="ET195" s="98"/>
      <c r="EU195" s="98"/>
      <c r="EV195" s="98"/>
      <c r="EW195" s="98"/>
      <c r="EX195" s="98"/>
      <c r="EY195" s="98"/>
      <c r="EZ195" s="98"/>
      <c r="FA195" s="98"/>
      <c r="FB195" s="98"/>
      <c r="FC195" s="98"/>
      <c r="FD195" s="98"/>
      <c r="FE195" s="98"/>
      <c r="FF195" s="98"/>
      <c r="FG195" s="98"/>
      <c r="FH195" s="98"/>
      <c r="FI195" s="98"/>
      <c r="FJ195" s="98"/>
      <c r="FK195" s="98"/>
      <c r="FL195" s="98"/>
      <c r="FM195" s="98"/>
      <c r="FN195" s="98"/>
      <c r="FO195" s="98"/>
      <c r="FP195" s="98"/>
      <c r="FQ195" s="98"/>
      <c r="FR195" s="98"/>
      <c r="FS195" s="98"/>
      <c r="FT195" s="98"/>
      <c r="FU195" s="98"/>
    </row>
    <row r="196" spans="2:177" s="3" customFormat="1">
      <c r="B196" s="5"/>
      <c r="C196" s="6"/>
      <c r="D196" s="6"/>
      <c r="E196" s="6"/>
      <c r="F196" s="6"/>
      <c r="G196" s="6"/>
      <c r="H196" s="6"/>
      <c r="I196" s="6"/>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c r="CA196" s="104"/>
      <c r="CB196" s="104"/>
      <c r="CC196" s="104"/>
      <c r="CD196" s="104"/>
      <c r="CE196" s="104"/>
      <c r="CF196" s="104"/>
      <c r="CG196" s="104"/>
      <c r="CH196" s="104"/>
      <c r="CI196" s="104"/>
      <c r="CJ196" s="104"/>
      <c r="CK196" s="104"/>
      <c r="CL196" s="104"/>
      <c r="CM196" s="104"/>
      <c r="CN196" s="104"/>
      <c r="CO196" s="104"/>
      <c r="CP196" s="104"/>
      <c r="CQ196" s="104"/>
      <c r="CR196" s="104"/>
      <c r="CS196" s="104"/>
      <c r="CT196" s="104"/>
      <c r="CU196" s="104"/>
      <c r="CV196" s="104"/>
      <c r="CW196" s="104"/>
      <c r="CX196" s="104"/>
      <c r="CY196" s="104"/>
      <c r="CZ196" s="104"/>
      <c r="DA196" s="104"/>
      <c r="DB196" s="104"/>
      <c r="DC196" s="104"/>
      <c r="DD196" s="104"/>
      <c r="DE196" s="104"/>
      <c r="DF196" s="104"/>
      <c r="DG196" s="104"/>
      <c r="DH196" s="104"/>
      <c r="DI196" s="104"/>
      <c r="DJ196" s="104"/>
      <c r="DK196" s="104"/>
      <c r="DL196" s="104"/>
      <c r="DM196" s="104"/>
      <c r="DN196" s="104"/>
      <c r="DO196" s="104"/>
      <c r="DP196" s="104"/>
      <c r="DQ196" s="104"/>
      <c r="DR196" s="104"/>
      <c r="DS196" s="104"/>
      <c r="DT196" s="104"/>
      <c r="DU196" s="104"/>
      <c r="DV196" s="104"/>
      <c r="DW196" s="104"/>
      <c r="DX196" s="104"/>
      <c r="DY196" s="104"/>
      <c r="DZ196" s="104"/>
      <c r="EA196" s="104"/>
      <c r="EB196" s="104"/>
      <c r="EC196" s="104"/>
      <c r="ED196" s="104"/>
      <c r="EE196" s="104"/>
      <c r="EF196" s="104"/>
      <c r="EG196" s="104"/>
      <c r="EH196" s="104"/>
      <c r="EI196" s="104"/>
      <c r="EJ196" s="104"/>
      <c r="EK196" s="104"/>
      <c r="EL196" s="104"/>
      <c r="EM196" s="104"/>
      <c r="EN196" s="104"/>
      <c r="EO196" s="104"/>
      <c r="EP196" s="104"/>
      <c r="EQ196" s="104"/>
      <c r="ER196" s="104"/>
      <c r="ES196" s="104"/>
      <c r="ET196" s="104"/>
      <c r="EU196" s="104"/>
      <c r="EV196" s="104"/>
      <c r="EW196" s="104"/>
      <c r="EX196" s="104"/>
      <c r="EY196" s="104"/>
      <c r="EZ196" s="104"/>
      <c r="FA196" s="104"/>
      <c r="FB196" s="104"/>
      <c r="FC196" s="104"/>
      <c r="FD196" s="104"/>
      <c r="FE196" s="104"/>
      <c r="FF196" s="104"/>
      <c r="FG196" s="104"/>
      <c r="FH196" s="104"/>
      <c r="FI196" s="104"/>
      <c r="FJ196" s="104"/>
      <c r="FK196" s="104"/>
      <c r="FL196" s="104"/>
      <c r="FM196" s="104"/>
      <c r="FN196" s="104"/>
      <c r="FO196" s="104"/>
      <c r="FP196" s="104"/>
      <c r="FQ196" s="104"/>
      <c r="FR196" s="104"/>
      <c r="FS196" s="104"/>
      <c r="FT196" s="104"/>
      <c r="FU196" s="104"/>
    </row>
    <row r="197" spans="2:177" s="1" customFormat="1">
      <c r="B197" s="2"/>
      <c r="C197" s="2"/>
      <c r="D197" s="2"/>
      <c r="E197" s="2"/>
      <c r="F197" s="2"/>
      <c r="G197" s="2"/>
      <c r="H197" s="2"/>
      <c r="I197" s="2"/>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c r="CN197" s="98"/>
      <c r="CO197" s="98"/>
      <c r="CP197" s="98"/>
      <c r="CQ197" s="98"/>
      <c r="CR197" s="98"/>
      <c r="CS197" s="98"/>
      <c r="CT197" s="98"/>
      <c r="CU197" s="98"/>
      <c r="CV197" s="98"/>
      <c r="CW197" s="98"/>
      <c r="CX197" s="98"/>
      <c r="CY197" s="98"/>
      <c r="CZ197" s="98"/>
      <c r="DA197" s="98"/>
      <c r="DB197" s="98"/>
      <c r="DC197" s="98"/>
      <c r="DD197" s="98"/>
      <c r="DE197" s="98"/>
      <c r="DF197" s="98"/>
      <c r="DG197" s="98"/>
      <c r="DH197" s="98"/>
      <c r="DI197" s="98"/>
      <c r="DJ197" s="98"/>
      <c r="DK197" s="98"/>
      <c r="DL197" s="98"/>
      <c r="DM197" s="98"/>
      <c r="DN197" s="98"/>
      <c r="DO197" s="98"/>
      <c r="DP197" s="98"/>
      <c r="DQ197" s="98"/>
      <c r="DR197" s="98"/>
      <c r="DS197" s="98"/>
      <c r="DT197" s="98"/>
      <c r="DU197" s="98"/>
      <c r="DV197" s="98"/>
      <c r="DW197" s="98"/>
      <c r="DX197" s="98"/>
      <c r="DY197" s="98"/>
      <c r="DZ197" s="98"/>
      <c r="EA197" s="98"/>
      <c r="EB197" s="98"/>
      <c r="EC197" s="98"/>
      <c r="ED197" s="98"/>
      <c r="EE197" s="98"/>
      <c r="EF197" s="98"/>
      <c r="EG197" s="98"/>
      <c r="EH197" s="98"/>
      <c r="EI197" s="98"/>
      <c r="EJ197" s="98"/>
      <c r="EK197" s="98"/>
      <c r="EL197" s="98"/>
      <c r="EM197" s="98"/>
      <c r="EN197" s="98"/>
      <c r="EO197" s="98"/>
      <c r="EP197" s="98"/>
      <c r="EQ197" s="98"/>
      <c r="ER197" s="98"/>
      <c r="ES197" s="98"/>
      <c r="ET197" s="98"/>
      <c r="EU197" s="98"/>
      <c r="EV197" s="98"/>
      <c r="EW197" s="98"/>
      <c r="EX197" s="98"/>
      <c r="EY197" s="98"/>
      <c r="EZ197" s="98"/>
      <c r="FA197" s="98"/>
      <c r="FB197" s="98"/>
      <c r="FC197" s="98"/>
      <c r="FD197" s="98"/>
      <c r="FE197" s="98"/>
      <c r="FF197" s="98"/>
      <c r="FG197" s="98"/>
      <c r="FH197" s="98"/>
      <c r="FI197" s="98"/>
      <c r="FJ197" s="98"/>
      <c r="FK197" s="98"/>
      <c r="FL197" s="98"/>
      <c r="FM197" s="98"/>
      <c r="FN197" s="98"/>
      <c r="FO197" s="98"/>
      <c r="FP197" s="98"/>
      <c r="FQ197" s="98"/>
      <c r="FR197" s="98"/>
      <c r="FS197" s="98"/>
      <c r="FT197" s="98"/>
      <c r="FU197" s="98"/>
    </row>
    <row r="198" spans="2:177" s="1" customFormat="1">
      <c r="B198" s="2"/>
      <c r="C198" s="2"/>
      <c r="D198" s="2"/>
      <c r="E198" s="2"/>
      <c r="F198" s="2"/>
      <c r="G198" s="2"/>
      <c r="H198" s="2"/>
      <c r="I198" s="2"/>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c r="CN198" s="98"/>
      <c r="CO198" s="98"/>
      <c r="CP198" s="98"/>
      <c r="CQ198" s="98"/>
      <c r="CR198" s="98"/>
      <c r="CS198" s="98"/>
      <c r="CT198" s="98"/>
      <c r="CU198" s="98"/>
      <c r="CV198" s="98"/>
      <c r="CW198" s="98"/>
      <c r="CX198" s="98"/>
      <c r="CY198" s="98"/>
      <c r="CZ198" s="98"/>
      <c r="DA198" s="98"/>
      <c r="DB198" s="98"/>
      <c r="DC198" s="98"/>
      <c r="DD198" s="98"/>
      <c r="DE198" s="98"/>
      <c r="DF198" s="98"/>
      <c r="DG198" s="98"/>
      <c r="DH198" s="98"/>
      <c r="DI198" s="98"/>
      <c r="DJ198" s="98"/>
      <c r="DK198" s="98"/>
      <c r="DL198" s="98"/>
      <c r="DM198" s="98"/>
      <c r="DN198" s="98"/>
      <c r="DO198" s="98"/>
      <c r="DP198" s="98"/>
      <c r="DQ198" s="98"/>
      <c r="DR198" s="98"/>
      <c r="DS198" s="98"/>
      <c r="DT198" s="98"/>
      <c r="DU198" s="98"/>
      <c r="DV198" s="98"/>
      <c r="DW198" s="98"/>
      <c r="DX198" s="98"/>
      <c r="DY198" s="98"/>
      <c r="DZ198" s="98"/>
      <c r="EA198" s="98"/>
      <c r="EB198" s="98"/>
      <c r="EC198" s="98"/>
      <c r="ED198" s="98"/>
      <c r="EE198" s="98"/>
      <c r="EF198" s="98"/>
      <c r="EG198" s="98"/>
      <c r="EH198" s="98"/>
      <c r="EI198" s="98"/>
      <c r="EJ198" s="98"/>
      <c r="EK198" s="98"/>
      <c r="EL198" s="98"/>
      <c r="EM198" s="98"/>
      <c r="EN198" s="98"/>
      <c r="EO198" s="98"/>
      <c r="EP198" s="98"/>
      <c r="EQ198" s="98"/>
      <c r="ER198" s="98"/>
      <c r="ES198" s="98"/>
      <c r="ET198" s="98"/>
      <c r="EU198" s="98"/>
      <c r="EV198" s="98"/>
      <c r="EW198" s="98"/>
      <c r="EX198" s="98"/>
      <c r="EY198" s="98"/>
      <c r="EZ198" s="98"/>
      <c r="FA198" s="98"/>
      <c r="FB198" s="98"/>
      <c r="FC198" s="98"/>
      <c r="FD198" s="98"/>
      <c r="FE198" s="98"/>
      <c r="FF198" s="98"/>
      <c r="FG198" s="98"/>
      <c r="FH198" s="98"/>
      <c r="FI198" s="98"/>
      <c r="FJ198" s="98"/>
      <c r="FK198" s="98"/>
      <c r="FL198" s="98"/>
      <c r="FM198" s="98"/>
      <c r="FN198" s="98"/>
      <c r="FO198" s="98"/>
      <c r="FP198" s="98"/>
      <c r="FQ198" s="98"/>
      <c r="FR198" s="98"/>
      <c r="FS198" s="98"/>
      <c r="FT198" s="98"/>
      <c r="FU198" s="98"/>
    </row>
    <row r="199" spans="2:177" s="1" customFormat="1">
      <c r="B199" s="2"/>
      <c r="C199" s="2"/>
      <c r="D199" s="2"/>
      <c r="E199" s="2"/>
      <c r="F199" s="2"/>
      <c r="G199" s="2"/>
      <c r="H199" s="2"/>
      <c r="I199" s="2"/>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c r="CN199" s="98"/>
      <c r="CO199" s="98"/>
      <c r="CP199" s="98"/>
      <c r="CQ199" s="98"/>
      <c r="CR199" s="98"/>
      <c r="CS199" s="98"/>
      <c r="CT199" s="98"/>
      <c r="CU199" s="98"/>
      <c r="CV199" s="98"/>
      <c r="CW199" s="98"/>
      <c r="CX199" s="98"/>
      <c r="CY199" s="98"/>
      <c r="CZ199" s="98"/>
      <c r="DA199" s="98"/>
      <c r="DB199" s="98"/>
      <c r="DC199" s="98"/>
      <c r="DD199" s="98"/>
      <c r="DE199" s="98"/>
      <c r="DF199" s="98"/>
      <c r="DG199" s="98"/>
      <c r="DH199" s="98"/>
      <c r="DI199" s="98"/>
      <c r="DJ199" s="98"/>
      <c r="DK199" s="98"/>
      <c r="DL199" s="98"/>
      <c r="DM199" s="98"/>
      <c r="DN199" s="98"/>
      <c r="DO199" s="98"/>
      <c r="DP199" s="98"/>
      <c r="DQ199" s="98"/>
      <c r="DR199" s="98"/>
      <c r="DS199" s="98"/>
      <c r="DT199" s="98"/>
      <c r="DU199" s="98"/>
      <c r="DV199" s="98"/>
      <c r="DW199" s="98"/>
      <c r="DX199" s="98"/>
      <c r="DY199" s="98"/>
      <c r="DZ199" s="98"/>
      <c r="EA199" s="98"/>
      <c r="EB199" s="98"/>
      <c r="EC199" s="98"/>
      <c r="ED199" s="98"/>
      <c r="EE199" s="98"/>
      <c r="EF199" s="98"/>
      <c r="EG199" s="98"/>
      <c r="EH199" s="98"/>
      <c r="EI199" s="98"/>
      <c r="EJ199" s="98"/>
      <c r="EK199" s="98"/>
      <c r="EL199" s="98"/>
      <c r="EM199" s="98"/>
      <c r="EN199" s="98"/>
      <c r="EO199" s="98"/>
      <c r="EP199" s="98"/>
      <c r="EQ199" s="98"/>
      <c r="ER199" s="98"/>
      <c r="ES199" s="98"/>
      <c r="ET199" s="98"/>
      <c r="EU199" s="98"/>
      <c r="EV199" s="98"/>
      <c r="EW199" s="98"/>
      <c r="EX199" s="98"/>
      <c r="EY199" s="98"/>
      <c r="EZ199" s="98"/>
      <c r="FA199" s="98"/>
      <c r="FB199" s="98"/>
      <c r="FC199" s="98"/>
      <c r="FD199" s="98"/>
      <c r="FE199" s="98"/>
      <c r="FF199" s="98"/>
      <c r="FG199" s="98"/>
      <c r="FH199" s="98"/>
      <c r="FI199" s="98"/>
      <c r="FJ199" s="98"/>
      <c r="FK199" s="98"/>
      <c r="FL199" s="98"/>
      <c r="FM199" s="98"/>
      <c r="FN199" s="98"/>
      <c r="FO199" s="98"/>
      <c r="FP199" s="98"/>
      <c r="FQ199" s="98"/>
      <c r="FR199" s="98"/>
      <c r="FS199" s="98"/>
      <c r="FT199" s="98"/>
      <c r="FU199" s="98"/>
    </row>
    <row r="200" spans="2:177" s="1" customFormat="1">
      <c r="B200" s="2"/>
      <c r="C200" s="2"/>
      <c r="D200" s="2"/>
      <c r="E200" s="2"/>
      <c r="F200" s="2"/>
      <c r="G200" s="2"/>
      <c r="H200" s="2"/>
      <c r="I200" s="2"/>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c r="CN200" s="98"/>
      <c r="CO200" s="98"/>
      <c r="CP200" s="98"/>
      <c r="CQ200" s="98"/>
      <c r="CR200" s="98"/>
      <c r="CS200" s="98"/>
      <c r="CT200" s="98"/>
      <c r="CU200" s="98"/>
      <c r="CV200" s="98"/>
      <c r="CW200" s="98"/>
      <c r="CX200" s="98"/>
      <c r="CY200" s="98"/>
      <c r="CZ200" s="98"/>
      <c r="DA200" s="98"/>
      <c r="DB200" s="98"/>
      <c r="DC200" s="98"/>
      <c r="DD200" s="98"/>
      <c r="DE200" s="98"/>
      <c r="DF200" s="98"/>
      <c r="DG200" s="98"/>
      <c r="DH200" s="98"/>
      <c r="DI200" s="98"/>
      <c r="DJ200" s="98"/>
      <c r="DK200" s="98"/>
      <c r="DL200" s="98"/>
      <c r="DM200" s="98"/>
      <c r="DN200" s="98"/>
      <c r="DO200" s="98"/>
      <c r="DP200" s="98"/>
      <c r="DQ200" s="98"/>
      <c r="DR200" s="98"/>
      <c r="DS200" s="98"/>
      <c r="DT200" s="98"/>
      <c r="DU200" s="98"/>
      <c r="DV200" s="98"/>
      <c r="DW200" s="98"/>
      <c r="DX200" s="98"/>
      <c r="DY200" s="98"/>
      <c r="DZ200" s="98"/>
      <c r="EA200" s="98"/>
      <c r="EB200" s="98"/>
      <c r="EC200" s="98"/>
      <c r="ED200" s="98"/>
      <c r="EE200" s="98"/>
      <c r="EF200" s="98"/>
      <c r="EG200" s="98"/>
      <c r="EH200" s="98"/>
      <c r="EI200" s="98"/>
      <c r="EJ200" s="98"/>
      <c r="EK200" s="98"/>
      <c r="EL200" s="98"/>
      <c r="EM200" s="98"/>
      <c r="EN200" s="98"/>
      <c r="EO200" s="98"/>
      <c r="EP200" s="98"/>
      <c r="EQ200" s="98"/>
      <c r="ER200" s="98"/>
      <c r="ES200" s="98"/>
      <c r="ET200" s="98"/>
      <c r="EU200" s="98"/>
      <c r="EV200" s="98"/>
      <c r="EW200" s="98"/>
      <c r="EX200" s="98"/>
      <c r="EY200" s="98"/>
      <c r="EZ200" s="98"/>
      <c r="FA200" s="98"/>
      <c r="FB200" s="98"/>
      <c r="FC200" s="98"/>
      <c r="FD200" s="98"/>
      <c r="FE200" s="98"/>
      <c r="FF200" s="98"/>
      <c r="FG200" s="98"/>
      <c r="FH200" s="98"/>
      <c r="FI200" s="98"/>
      <c r="FJ200" s="98"/>
      <c r="FK200" s="98"/>
      <c r="FL200" s="98"/>
      <c r="FM200" s="98"/>
      <c r="FN200" s="98"/>
      <c r="FO200" s="98"/>
      <c r="FP200" s="98"/>
      <c r="FQ200" s="98"/>
      <c r="FR200" s="98"/>
      <c r="FS200" s="98"/>
      <c r="FT200" s="98"/>
      <c r="FU200" s="98"/>
    </row>
    <row r="201" spans="2:177" s="1" customFormat="1">
      <c r="B201" s="2"/>
      <c r="C201" s="2"/>
      <c r="D201" s="2"/>
      <c r="E201" s="2"/>
      <c r="F201" s="2"/>
      <c r="G201" s="2"/>
      <c r="H201" s="2"/>
      <c r="I201" s="2"/>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c r="CN201" s="98"/>
      <c r="CO201" s="98"/>
      <c r="CP201" s="98"/>
      <c r="CQ201" s="98"/>
      <c r="CR201" s="98"/>
      <c r="CS201" s="98"/>
      <c r="CT201" s="98"/>
      <c r="CU201" s="98"/>
      <c r="CV201" s="98"/>
      <c r="CW201" s="98"/>
      <c r="CX201" s="98"/>
      <c r="CY201" s="98"/>
      <c r="CZ201" s="98"/>
      <c r="DA201" s="98"/>
      <c r="DB201" s="98"/>
      <c r="DC201" s="98"/>
      <c r="DD201" s="98"/>
      <c r="DE201" s="98"/>
      <c r="DF201" s="98"/>
      <c r="DG201" s="98"/>
      <c r="DH201" s="98"/>
      <c r="DI201" s="98"/>
      <c r="DJ201" s="98"/>
      <c r="DK201" s="98"/>
      <c r="DL201" s="98"/>
      <c r="DM201" s="98"/>
      <c r="DN201" s="98"/>
      <c r="DO201" s="98"/>
      <c r="DP201" s="98"/>
      <c r="DQ201" s="98"/>
      <c r="DR201" s="98"/>
      <c r="DS201" s="98"/>
      <c r="DT201" s="98"/>
      <c r="DU201" s="98"/>
      <c r="DV201" s="98"/>
      <c r="DW201" s="98"/>
      <c r="DX201" s="98"/>
      <c r="DY201" s="98"/>
      <c r="DZ201" s="98"/>
      <c r="EA201" s="98"/>
      <c r="EB201" s="98"/>
      <c r="EC201" s="98"/>
      <c r="ED201" s="98"/>
      <c r="EE201" s="98"/>
      <c r="EF201" s="98"/>
      <c r="EG201" s="98"/>
      <c r="EH201" s="98"/>
      <c r="EI201" s="98"/>
      <c r="EJ201" s="98"/>
      <c r="EK201" s="98"/>
      <c r="EL201" s="98"/>
      <c r="EM201" s="98"/>
      <c r="EN201" s="98"/>
      <c r="EO201" s="98"/>
      <c r="EP201" s="98"/>
      <c r="EQ201" s="98"/>
      <c r="ER201" s="98"/>
      <c r="ES201" s="98"/>
      <c r="ET201" s="98"/>
      <c r="EU201" s="98"/>
      <c r="EV201" s="98"/>
      <c r="EW201" s="98"/>
      <c r="EX201" s="98"/>
      <c r="EY201" s="98"/>
      <c r="EZ201" s="98"/>
      <c r="FA201" s="98"/>
      <c r="FB201" s="98"/>
      <c r="FC201" s="98"/>
      <c r="FD201" s="98"/>
      <c r="FE201" s="98"/>
      <c r="FF201" s="98"/>
      <c r="FG201" s="98"/>
      <c r="FH201" s="98"/>
      <c r="FI201" s="98"/>
      <c r="FJ201" s="98"/>
      <c r="FK201" s="98"/>
      <c r="FL201" s="98"/>
      <c r="FM201" s="98"/>
      <c r="FN201" s="98"/>
      <c r="FO201" s="98"/>
      <c r="FP201" s="98"/>
      <c r="FQ201" s="98"/>
      <c r="FR201" s="98"/>
      <c r="FS201" s="98"/>
      <c r="FT201" s="98"/>
      <c r="FU201" s="98"/>
    </row>
    <row r="202" spans="2:177" s="1" customFormat="1">
      <c r="B202" s="2"/>
      <c r="C202" s="2"/>
      <c r="D202" s="2"/>
      <c r="E202" s="2"/>
      <c r="F202" s="2"/>
      <c r="G202" s="2"/>
      <c r="H202" s="2"/>
      <c r="I202" s="2"/>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c r="CN202" s="98"/>
      <c r="CO202" s="98"/>
      <c r="CP202" s="98"/>
      <c r="CQ202" s="98"/>
      <c r="CR202" s="98"/>
      <c r="CS202" s="98"/>
      <c r="CT202" s="98"/>
      <c r="CU202" s="98"/>
      <c r="CV202" s="98"/>
      <c r="CW202" s="98"/>
      <c r="CX202" s="98"/>
      <c r="CY202" s="98"/>
      <c r="CZ202" s="98"/>
      <c r="DA202" s="98"/>
      <c r="DB202" s="98"/>
      <c r="DC202" s="98"/>
      <c r="DD202" s="98"/>
      <c r="DE202" s="98"/>
      <c r="DF202" s="98"/>
      <c r="DG202" s="98"/>
      <c r="DH202" s="98"/>
      <c r="DI202" s="98"/>
      <c r="DJ202" s="98"/>
      <c r="DK202" s="98"/>
      <c r="DL202" s="98"/>
      <c r="DM202" s="98"/>
      <c r="DN202" s="98"/>
      <c r="DO202" s="98"/>
      <c r="DP202" s="98"/>
      <c r="DQ202" s="98"/>
      <c r="DR202" s="98"/>
      <c r="DS202" s="98"/>
      <c r="DT202" s="98"/>
      <c r="DU202" s="98"/>
      <c r="DV202" s="98"/>
      <c r="DW202" s="98"/>
      <c r="DX202" s="98"/>
      <c r="DY202" s="98"/>
      <c r="DZ202" s="98"/>
      <c r="EA202" s="98"/>
      <c r="EB202" s="98"/>
      <c r="EC202" s="98"/>
      <c r="ED202" s="98"/>
      <c r="EE202" s="98"/>
      <c r="EF202" s="98"/>
      <c r="EG202" s="98"/>
      <c r="EH202" s="98"/>
      <c r="EI202" s="98"/>
      <c r="EJ202" s="98"/>
      <c r="EK202" s="98"/>
      <c r="EL202" s="98"/>
      <c r="EM202" s="98"/>
      <c r="EN202" s="98"/>
      <c r="EO202" s="98"/>
      <c r="EP202" s="98"/>
      <c r="EQ202" s="98"/>
      <c r="ER202" s="98"/>
      <c r="ES202" s="98"/>
      <c r="ET202" s="98"/>
      <c r="EU202" s="98"/>
      <c r="EV202" s="98"/>
      <c r="EW202" s="98"/>
      <c r="EX202" s="98"/>
      <c r="EY202" s="98"/>
      <c r="EZ202" s="98"/>
      <c r="FA202" s="98"/>
      <c r="FB202" s="98"/>
      <c r="FC202" s="98"/>
      <c r="FD202" s="98"/>
      <c r="FE202" s="98"/>
      <c r="FF202" s="98"/>
      <c r="FG202" s="98"/>
      <c r="FH202" s="98"/>
      <c r="FI202" s="98"/>
      <c r="FJ202" s="98"/>
      <c r="FK202" s="98"/>
      <c r="FL202" s="98"/>
      <c r="FM202" s="98"/>
      <c r="FN202" s="98"/>
      <c r="FO202" s="98"/>
      <c r="FP202" s="98"/>
      <c r="FQ202" s="98"/>
      <c r="FR202" s="98"/>
      <c r="FS202" s="98"/>
      <c r="FT202" s="98"/>
      <c r="FU202" s="98"/>
    </row>
    <row r="203" spans="2:177" s="1" customFormat="1">
      <c r="B203" s="2"/>
      <c r="C203" s="2"/>
      <c r="D203" s="2"/>
      <c r="E203" s="2"/>
      <c r="F203" s="2"/>
      <c r="G203" s="2"/>
      <c r="H203" s="2"/>
      <c r="I203" s="2"/>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c r="CN203" s="98"/>
      <c r="CO203" s="98"/>
      <c r="CP203" s="98"/>
      <c r="CQ203" s="98"/>
      <c r="CR203" s="98"/>
      <c r="CS203" s="98"/>
      <c r="CT203" s="98"/>
      <c r="CU203" s="98"/>
      <c r="CV203" s="98"/>
      <c r="CW203" s="98"/>
      <c r="CX203" s="98"/>
      <c r="CY203" s="98"/>
      <c r="CZ203" s="98"/>
      <c r="DA203" s="98"/>
      <c r="DB203" s="98"/>
      <c r="DC203" s="98"/>
      <c r="DD203" s="98"/>
      <c r="DE203" s="98"/>
      <c r="DF203" s="98"/>
      <c r="DG203" s="98"/>
      <c r="DH203" s="98"/>
      <c r="DI203" s="98"/>
      <c r="DJ203" s="98"/>
      <c r="DK203" s="98"/>
      <c r="DL203" s="98"/>
      <c r="DM203" s="98"/>
      <c r="DN203" s="98"/>
      <c r="DO203" s="98"/>
      <c r="DP203" s="98"/>
      <c r="DQ203" s="98"/>
      <c r="DR203" s="98"/>
      <c r="DS203" s="98"/>
      <c r="DT203" s="98"/>
      <c r="DU203" s="98"/>
      <c r="DV203" s="98"/>
      <c r="DW203" s="98"/>
      <c r="DX203" s="98"/>
      <c r="DY203" s="98"/>
      <c r="DZ203" s="98"/>
      <c r="EA203" s="98"/>
      <c r="EB203" s="98"/>
      <c r="EC203" s="98"/>
      <c r="ED203" s="98"/>
      <c r="EE203" s="98"/>
      <c r="EF203" s="98"/>
      <c r="EG203" s="98"/>
      <c r="EH203" s="98"/>
      <c r="EI203" s="98"/>
      <c r="EJ203" s="98"/>
      <c r="EK203" s="98"/>
      <c r="EL203" s="98"/>
      <c r="EM203" s="98"/>
      <c r="EN203" s="98"/>
      <c r="EO203" s="98"/>
      <c r="EP203" s="98"/>
      <c r="EQ203" s="98"/>
      <c r="ER203" s="98"/>
      <c r="ES203" s="98"/>
      <c r="ET203" s="98"/>
      <c r="EU203" s="98"/>
      <c r="EV203" s="98"/>
      <c r="EW203" s="98"/>
      <c r="EX203" s="98"/>
      <c r="EY203" s="98"/>
      <c r="EZ203" s="98"/>
      <c r="FA203" s="98"/>
      <c r="FB203" s="98"/>
      <c r="FC203" s="98"/>
      <c r="FD203" s="98"/>
      <c r="FE203" s="98"/>
      <c r="FF203" s="98"/>
      <c r="FG203" s="98"/>
      <c r="FH203" s="98"/>
      <c r="FI203" s="98"/>
      <c r="FJ203" s="98"/>
      <c r="FK203" s="98"/>
      <c r="FL203" s="98"/>
      <c r="FM203" s="98"/>
      <c r="FN203" s="98"/>
      <c r="FO203" s="98"/>
      <c r="FP203" s="98"/>
      <c r="FQ203" s="98"/>
      <c r="FR203" s="98"/>
      <c r="FS203" s="98"/>
      <c r="FT203" s="98"/>
      <c r="FU203" s="98"/>
    </row>
    <row r="204" spans="2:177" s="1" customFormat="1">
      <c r="B204" s="2"/>
      <c r="C204" s="2"/>
      <c r="D204" s="2"/>
      <c r="E204" s="2"/>
      <c r="F204" s="2"/>
      <c r="G204" s="2"/>
      <c r="H204" s="2"/>
      <c r="I204" s="2"/>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c r="CN204" s="98"/>
      <c r="CO204" s="98"/>
      <c r="CP204" s="98"/>
      <c r="CQ204" s="98"/>
      <c r="CR204" s="98"/>
      <c r="CS204" s="98"/>
      <c r="CT204" s="98"/>
      <c r="CU204" s="98"/>
      <c r="CV204" s="98"/>
      <c r="CW204" s="98"/>
      <c r="CX204" s="98"/>
      <c r="CY204" s="98"/>
      <c r="CZ204" s="98"/>
      <c r="DA204" s="98"/>
      <c r="DB204" s="98"/>
      <c r="DC204" s="98"/>
      <c r="DD204" s="98"/>
      <c r="DE204" s="98"/>
      <c r="DF204" s="98"/>
      <c r="DG204" s="98"/>
      <c r="DH204" s="98"/>
      <c r="DI204" s="98"/>
      <c r="DJ204" s="98"/>
      <c r="DK204" s="98"/>
      <c r="DL204" s="98"/>
      <c r="DM204" s="98"/>
      <c r="DN204" s="98"/>
      <c r="DO204" s="98"/>
      <c r="DP204" s="98"/>
      <c r="DQ204" s="98"/>
      <c r="DR204" s="98"/>
      <c r="DS204" s="98"/>
      <c r="DT204" s="98"/>
      <c r="DU204" s="98"/>
      <c r="DV204" s="98"/>
      <c r="DW204" s="98"/>
      <c r="DX204" s="98"/>
      <c r="DY204" s="98"/>
      <c r="DZ204" s="98"/>
      <c r="EA204" s="98"/>
      <c r="EB204" s="98"/>
      <c r="EC204" s="98"/>
      <c r="ED204" s="98"/>
      <c r="EE204" s="98"/>
      <c r="EF204" s="98"/>
      <c r="EG204" s="98"/>
      <c r="EH204" s="98"/>
      <c r="EI204" s="98"/>
      <c r="EJ204" s="98"/>
      <c r="EK204" s="98"/>
      <c r="EL204" s="98"/>
      <c r="EM204" s="98"/>
      <c r="EN204" s="98"/>
      <c r="EO204" s="98"/>
      <c r="EP204" s="98"/>
      <c r="EQ204" s="98"/>
      <c r="ER204" s="98"/>
      <c r="ES204" s="98"/>
      <c r="ET204" s="98"/>
      <c r="EU204" s="98"/>
      <c r="EV204" s="98"/>
      <c r="EW204" s="98"/>
      <c r="EX204" s="98"/>
      <c r="EY204" s="98"/>
      <c r="EZ204" s="98"/>
      <c r="FA204" s="98"/>
      <c r="FB204" s="98"/>
      <c r="FC204" s="98"/>
      <c r="FD204" s="98"/>
      <c r="FE204" s="98"/>
      <c r="FF204" s="98"/>
      <c r="FG204" s="98"/>
      <c r="FH204" s="98"/>
      <c r="FI204" s="98"/>
      <c r="FJ204" s="98"/>
      <c r="FK204" s="98"/>
      <c r="FL204" s="98"/>
      <c r="FM204" s="98"/>
      <c r="FN204" s="98"/>
      <c r="FO204" s="98"/>
      <c r="FP204" s="98"/>
      <c r="FQ204" s="98"/>
      <c r="FR204" s="98"/>
      <c r="FS204" s="98"/>
      <c r="FT204" s="98"/>
      <c r="FU204" s="98"/>
    </row>
    <row r="205" spans="2:177" s="1" customFormat="1">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c r="CN205" s="98"/>
      <c r="CO205" s="98"/>
      <c r="CP205" s="98"/>
      <c r="CQ205" s="98"/>
      <c r="CR205" s="98"/>
      <c r="CS205" s="98"/>
      <c r="CT205" s="98"/>
      <c r="CU205" s="98"/>
      <c r="CV205" s="98"/>
      <c r="CW205" s="98"/>
      <c r="CX205" s="98"/>
      <c r="CY205" s="98"/>
      <c r="CZ205" s="98"/>
      <c r="DA205" s="98"/>
      <c r="DB205" s="98"/>
      <c r="DC205" s="98"/>
      <c r="DD205" s="98"/>
      <c r="DE205" s="98"/>
      <c r="DF205" s="98"/>
      <c r="DG205" s="98"/>
      <c r="DH205" s="98"/>
      <c r="DI205" s="98"/>
      <c r="DJ205" s="98"/>
      <c r="DK205" s="98"/>
      <c r="DL205" s="98"/>
      <c r="DM205" s="98"/>
      <c r="DN205" s="98"/>
      <c r="DO205" s="98"/>
      <c r="DP205" s="98"/>
      <c r="DQ205" s="98"/>
      <c r="DR205" s="98"/>
      <c r="DS205" s="98"/>
      <c r="DT205" s="98"/>
      <c r="DU205" s="98"/>
      <c r="DV205" s="98"/>
      <c r="DW205" s="98"/>
      <c r="DX205" s="98"/>
      <c r="DY205" s="98"/>
      <c r="DZ205" s="98"/>
      <c r="EA205" s="98"/>
      <c r="EB205" s="98"/>
      <c r="EC205" s="98"/>
      <c r="ED205" s="98"/>
      <c r="EE205" s="98"/>
      <c r="EF205" s="98"/>
      <c r="EG205" s="98"/>
      <c r="EH205" s="98"/>
      <c r="EI205" s="98"/>
      <c r="EJ205" s="98"/>
      <c r="EK205" s="98"/>
      <c r="EL205" s="98"/>
      <c r="EM205" s="98"/>
      <c r="EN205" s="98"/>
      <c r="EO205" s="98"/>
      <c r="EP205" s="98"/>
      <c r="EQ205" s="98"/>
      <c r="ER205" s="98"/>
      <c r="ES205" s="98"/>
      <c r="ET205" s="98"/>
      <c r="EU205" s="98"/>
      <c r="EV205" s="98"/>
      <c r="EW205" s="98"/>
      <c r="EX205" s="98"/>
      <c r="EY205" s="98"/>
      <c r="EZ205" s="98"/>
      <c r="FA205" s="98"/>
      <c r="FB205" s="98"/>
      <c r="FC205" s="98"/>
      <c r="FD205" s="98"/>
      <c r="FE205" s="98"/>
      <c r="FF205" s="98"/>
      <c r="FG205" s="98"/>
      <c r="FH205" s="98"/>
      <c r="FI205" s="98"/>
      <c r="FJ205" s="98"/>
      <c r="FK205" s="98"/>
      <c r="FL205" s="98"/>
      <c r="FM205" s="98"/>
      <c r="FN205" s="98"/>
      <c r="FO205" s="98"/>
      <c r="FP205" s="98"/>
      <c r="FQ205" s="98"/>
      <c r="FR205" s="98"/>
      <c r="FS205" s="98"/>
      <c r="FT205" s="98"/>
      <c r="FU205" s="98"/>
    </row>
    <row r="206" spans="2:177" s="1" customFormat="1">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c r="CN206" s="98"/>
      <c r="CO206" s="98"/>
      <c r="CP206" s="98"/>
      <c r="CQ206" s="98"/>
      <c r="CR206" s="98"/>
      <c r="CS206" s="98"/>
      <c r="CT206" s="98"/>
      <c r="CU206" s="98"/>
      <c r="CV206" s="98"/>
      <c r="CW206" s="98"/>
      <c r="CX206" s="98"/>
      <c r="CY206" s="98"/>
      <c r="CZ206" s="98"/>
      <c r="DA206" s="98"/>
      <c r="DB206" s="98"/>
      <c r="DC206" s="98"/>
      <c r="DD206" s="98"/>
      <c r="DE206" s="98"/>
      <c r="DF206" s="98"/>
      <c r="DG206" s="98"/>
      <c r="DH206" s="98"/>
      <c r="DI206" s="98"/>
      <c r="DJ206" s="98"/>
      <c r="DK206" s="98"/>
      <c r="DL206" s="98"/>
      <c r="DM206" s="98"/>
      <c r="DN206" s="98"/>
      <c r="DO206" s="98"/>
      <c r="DP206" s="98"/>
      <c r="DQ206" s="98"/>
      <c r="DR206" s="98"/>
      <c r="DS206" s="98"/>
      <c r="DT206" s="98"/>
      <c r="DU206" s="98"/>
      <c r="DV206" s="98"/>
      <c r="DW206" s="98"/>
      <c r="DX206" s="98"/>
      <c r="DY206" s="98"/>
      <c r="DZ206" s="98"/>
      <c r="EA206" s="98"/>
      <c r="EB206" s="98"/>
      <c r="EC206" s="98"/>
      <c r="ED206" s="98"/>
      <c r="EE206" s="98"/>
      <c r="EF206" s="98"/>
      <c r="EG206" s="98"/>
      <c r="EH206" s="98"/>
      <c r="EI206" s="98"/>
      <c r="EJ206" s="98"/>
      <c r="EK206" s="98"/>
      <c r="EL206" s="98"/>
      <c r="EM206" s="98"/>
      <c r="EN206" s="98"/>
      <c r="EO206" s="98"/>
      <c r="EP206" s="98"/>
      <c r="EQ206" s="98"/>
      <c r="ER206" s="98"/>
      <c r="ES206" s="98"/>
      <c r="ET206" s="98"/>
      <c r="EU206" s="98"/>
      <c r="EV206" s="98"/>
      <c r="EW206" s="98"/>
      <c r="EX206" s="98"/>
      <c r="EY206" s="98"/>
      <c r="EZ206" s="98"/>
      <c r="FA206" s="98"/>
      <c r="FB206" s="98"/>
      <c r="FC206" s="98"/>
      <c r="FD206" s="98"/>
      <c r="FE206" s="98"/>
      <c r="FF206" s="98"/>
      <c r="FG206" s="98"/>
      <c r="FH206" s="98"/>
      <c r="FI206" s="98"/>
      <c r="FJ206" s="98"/>
      <c r="FK206" s="98"/>
      <c r="FL206" s="98"/>
      <c r="FM206" s="98"/>
      <c r="FN206" s="98"/>
      <c r="FO206" s="98"/>
      <c r="FP206" s="98"/>
      <c r="FQ206" s="98"/>
      <c r="FR206" s="98"/>
      <c r="FS206" s="98"/>
      <c r="FT206" s="98"/>
      <c r="FU206" s="98"/>
    </row>
    <row r="207" spans="2:177" s="1" customFormat="1">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c r="CN207" s="98"/>
      <c r="CO207" s="98"/>
      <c r="CP207" s="98"/>
      <c r="CQ207" s="98"/>
      <c r="CR207" s="98"/>
      <c r="CS207" s="98"/>
      <c r="CT207" s="98"/>
      <c r="CU207" s="98"/>
      <c r="CV207" s="98"/>
      <c r="CW207" s="98"/>
      <c r="CX207" s="98"/>
      <c r="CY207" s="98"/>
      <c r="CZ207" s="98"/>
      <c r="DA207" s="98"/>
      <c r="DB207" s="98"/>
      <c r="DC207" s="98"/>
      <c r="DD207" s="98"/>
      <c r="DE207" s="98"/>
      <c r="DF207" s="98"/>
      <c r="DG207" s="98"/>
      <c r="DH207" s="98"/>
      <c r="DI207" s="98"/>
      <c r="DJ207" s="98"/>
      <c r="DK207" s="98"/>
      <c r="DL207" s="98"/>
      <c r="DM207" s="98"/>
      <c r="DN207" s="98"/>
      <c r="DO207" s="98"/>
      <c r="DP207" s="98"/>
      <c r="DQ207" s="98"/>
      <c r="DR207" s="98"/>
      <c r="DS207" s="98"/>
      <c r="DT207" s="98"/>
      <c r="DU207" s="98"/>
      <c r="DV207" s="98"/>
      <c r="DW207" s="98"/>
      <c r="DX207" s="98"/>
      <c r="DY207" s="98"/>
      <c r="DZ207" s="98"/>
      <c r="EA207" s="98"/>
      <c r="EB207" s="98"/>
      <c r="EC207" s="98"/>
      <c r="ED207" s="98"/>
      <c r="EE207" s="98"/>
      <c r="EF207" s="98"/>
      <c r="EG207" s="98"/>
      <c r="EH207" s="98"/>
      <c r="EI207" s="98"/>
      <c r="EJ207" s="98"/>
      <c r="EK207" s="98"/>
      <c r="EL207" s="98"/>
      <c r="EM207" s="98"/>
      <c r="EN207" s="98"/>
      <c r="EO207" s="98"/>
      <c r="EP207" s="98"/>
      <c r="EQ207" s="98"/>
      <c r="ER207" s="98"/>
      <c r="ES207" s="98"/>
      <c r="ET207" s="98"/>
      <c r="EU207" s="98"/>
      <c r="EV207" s="98"/>
      <c r="EW207" s="98"/>
      <c r="EX207" s="98"/>
      <c r="EY207" s="98"/>
      <c r="EZ207" s="98"/>
      <c r="FA207" s="98"/>
      <c r="FB207" s="98"/>
      <c r="FC207" s="98"/>
      <c r="FD207" s="98"/>
      <c r="FE207" s="98"/>
      <c r="FF207" s="98"/>
      <c r="FG207" s="98"/>
      <c r="FH207" s="98"/>
      <c r="FI207" s="98"/>
      <c r="FJ207" s="98"/>
      <c r="FK207" s="98"/>
      <c r="FL207" s="98"/>
      <c r="FM207" s="98"/>
      <c r="FN207" s="98"/>
      <c r="FO207" s="98"/>
      <c r="FP207" s="98"/>
      <c r="FQ207" s="98"/>
      <c r="FR207" s="98"/>
      <c r="FS207" s="98"/>
      <c r="FT207" s="98"/>
      <c r="FU207" s="98"/>
    </row>
    <row r="208" spans="2:177" s="1" customFormat="1">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c r="CN208" s="98"/>
      <c r="CO208" s="98"/>
      <c r="CP208" s="98"/>
      <c r="CQ208" s="98"/>
      <c r="CR208" s="98"/>
      <c r="CS208" s="98"/>
      <c r="CT208" s="98"/>
      <c r="CU208" s="98"/>
      <c r="CV208" s="98"/>
      <c r="CW208" s="98"/>
      <c r="CX208" s="98"/>
      <c r="CY208" s="98"/>
      <c r="CZ208" s="98"/>
      <c r="DA208" s="98"/>
      <c r="DB208" s="98"/>
      <c r="DC208" s="98"/>
      <c r="DD208" s="98"/>
      <c r="DE208" s="98"/>
      <c r="DF208" s="98"/>
      <c r="DG208" s="98"/>
      <c r="DH208" s="98"/>
      <c r="DI208" s="98"/>
      <c r="DJ208" s="98"/>
      <c r="DK208" s="98"/>
      <c r="DL208" s="98"/>
      <c r="DM208" s="98"/>
      <c r="DN208" s="98"/>
      <c r="DO208" s="98"/>
      <c r="DP208" s="98"/>
      <c r="DQ208" s="98"/>
      <c r="DR208" s="98"/>
      <c r="DS208" s="98"/>
      <c r="DT208" s="98"/>
      <c r="DU208" s="98"/>
      <c r="DV208" s="98"/>
      <c r="DW208" s="98"/>
      <c r="DX208" s="98"/>
      <c r="DY208" s="98"/>
      <c r="DZ208" s="98"/>
      <c r="EA208" s="98"/>
      <c r="EB208" s="98"/>
      <c r="EC208" s="98"/>
      <c r="ED208" s="98"/>
      <c r="EE208" s="98"/>
      <c r="EF208" s="98"/>
      <c r="EG208" s="98"/>
      <c r="EH208" s="98"/>
      <c r="EI208" s="98"/>
      <c r="EJ208" s="98"/>
      <c r="EK208" s="98"/>
      <c r="EL208" s="98"/>
      <c r="EM208" s="98"/>
      <c r="EN208" s="98"/>
      <c r="EO208" s="98"/>
      <c r="EP208" s="98"/>
      <c r="EQ208" s="98"/>
      <c r="ER208" s="98"/>
      <c r="ES208" s="98"/>
      <c r="ET208" s="98"/>
      <c r="EU208" s="98"/>
      <c r="EV208" s="98"/>
      <c r="EW208" s="98"/>
      <c r="EX208" s="98"/>
      <c r="EY208" s="98"/>
      <c r="EZ208" s="98"/>
      <c r="FA208" s="98"/>
      <c r="FB208" s="98"/>
      <c r="FC208" s="98"/>
      <c r="FD208" s="98"/>
      <c r="FE208" s="98"/>
      <c r="FF208" s="98"/>
      <c r="FG208" s="98"/>
      <c r="FH208" s="98"/>
      <c r="FI208" s="98"/>
      <c r="FJ208" s="98"/>
      <c r="FK208" s="98"/>
      <c r="FL208" s="98"/>
      <c r="FM208" s="98"/>
      <c r="FN208" s="98"/>
      <c r="FO208" s="98"/>
      <c r="FP208" s="98"/>
      <c r="FQ208" s="98"/>
      <c r="FR208" s="98"/>
      <c r="FS208" s="98"/>
      <c r="FT208" s="98"/>
      <c r="FU208" s="98"/>
    </row>
    <row r="209" spans="10:177" s="1" customFormat="1">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c r="CN209" s="98"/>
      <c r="CO209" s="98"/>
      <c r="CP209" s="98"/>
      <c r="CQ209" s="98"/>
      <c r="CR209" s="98"/>
      <c r="CS209" s="98"/>
      <c r="CT209" s="98"/>
      <c r="CU209" s="98"/>
      <c r="CV209" s="98"/>
      <c r="CW209" s="98"/>
      <c r="CX209" s="98"/>
      <c r="CY209" s="98"/>
      <c r="CZ209" s="98"/>
      <c r="DA209" s="98"/>
      <c r="DB209" s="98"/>
      <c r="DC209" s="98"/>
      <c r="DD209" s="98"/>
      <c r="DE209" s="98"/>
      <c r="DF209" s="98"/>
      <c r="DG209" s="98"/>
      <c r="DH209" s="98"/>
      <c r="DI209" s="98"/>
      <c r="DJ209" s="98"/>
      <c r="DK209" s="98"/>
      <c r="DL209" s="98"/>
      <c r="DM209" s="98"/>
      <c r="DN209" s="98"/>
      <c r="DO209" s="98"/>
      <c r="DP209" s="98"/>
      <c r="DQ209" s="98"/>
      <c r="DR209" s="98"/>
      <c r="DS209" s="98"/>
      <c r="DT209" s="98"/>
      <c r="DU209" s="98"/>
      <c r="DV209" s="98"/>
      <c r="DW209" s="98"/>
      <c r="DX209" s="98"/>
      <c r="DY209" s="98"/>
      <c r="DZ209" s="98"/>
      <c r="EA209" s="98"/>
      <c r="EB209" s="98"/>
      <c r="EC209" s="98"/>
      <c r="ED209" s="98"/>
      <c r="EE209" s="98"/>
      <c r="EF209" s="98"/>
      <c r="EG209" s="98"/>
      <c r="EH209" s="98"/>
      <c r="EI209" s="98"/>
      <c r="EJ209" s="98"/>
      <c r="EK209" s="98"/>
      <c r="EL209" s="98"/>
      <c r="EM209" s="98"/>
      <c r="EN209" s="98"/>
      <c r="EO209" s="98"/>
      <c r="EP209" s="98"/>
      <c r="EQ209" s="98"/>
      <c r="ER209" s="98"/>
      <c r="ES209" s="98"/>
      <c r="ET209" s="98"/>
      <c r="EU209" s="98"/>
      <c r="EV209" s="98"/>
      <c r="EW209" s="98"/>
      <c r="EX209" s="98"/>
      <c r="EY209" s="98"/>
      <c r="EZ209" s="98"/>
      <c r="FA209" s="98"/>
      <c r="FB209" s="98"/>
      <c r="FC209" s="98"/>
      <c r="FD209" s="98"/>
      <c r="FE209" s="98"/>
      <c r="FF209" s="98"/>
      <c r="FG209" s="98"/>
      <c r="FH209" s="98"/>
      <c r="FI209" s="98"/>
      <c r="FJ209" s="98"/>
      <c r="FK209" s="98"/>
      <c r="FL209" s="98"/>
      <c r="FM209" s="98"/>
      <c r="FN209" s="98"/>
      <c r="FO209" s="98"/>
      <c r="FP209" s="98"/>
      <c r="FQ209" s="98"/>
      <c r="FR209" s="98"/>
      <c r="FS209" s="98"/>
      <c r="FT209" s="98"/>
      <c r="FU209" s="98"/>
    </row>
    <row r="210" spans="10:177" s="1" customFormat="1">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c r="CN210" s="98"/>
      <c r="CO210" s="98"/>
      <c r="CP210" s="98"/>
      <c r="CQ210" s="98"/>
      <c r="CR210" s="98"/>
      <c r="CS210" s="98"/>
      <c r="CT210" s="98"/>
      <c r="CU210" s="98"/>
      <c r="CV210" s="98"/>
      <c r="CW210" s="98"/>
      <c r="CX210" s="98"/>
      <c r="CY210" s="98"/>
      <c r="CZ210" s="98"/>
      <c r="DA210" s="98"/>
      <c r="DB210" s="98"/>
      <c r="DC210" s="98"/>
      <c r="DD210" s="98"/>
      <c r="DE210" s="98"/>
      <c r="DF210" s="98"/>
      <c r="DG210" s="98"/>
      <c r="DH210" s="98"/>
      <c r="DI210" s="98"/>
      <c r="DJ210" s="98"/>
      <c r="DK210" s="98"/>
      <c r="DL210" s="98"/>
      <c r="DM210" s="98"/>
      <c r="DN210" s="98"/>
      <c r="DO210" s="98"/>
      <c r="DP210" s="98"/>
      <c r="DQ210" s="98"/>
      <c r="DR210" s="98"/>
      <c r="DS210" s="98"/>
      <c r="DT210" s="98"/>
      <c r="DU210" s="98"/>
      <c r="DV210" s="98"/>
      <c r="DW210" s="98"/>
      <c r="DX210" s="98"/>
      <c r="DY210" s="98"/>
      <c r="DZ210" s="98"/>
      <c r="EA210" s="98"/>
      <c r="EB210" s="98"/>
      <c r="EC210" s="98"/>
      <c r="ED210" s="98"/>
      <c r="EE210" s="98"/>
      <c r="EF210" s="98"/>
      <c r="EG210" s="98"/>
      <c r="EH210" s="98"/>
      <c r="EI210" s="98"/>
      <c r="EJ210" s="98"/>
      <c r="EK210" s="98"/>
      <c r="EL210" s="98"/>
      <c r="EM210" s="98"/>
      <c r="EN210" s="98"/>
      <c r="EO210" s="98"/>
      <c r="EP210" s="98"/>
      <c r="EQ210" s="98"/>
      <c r="ER210" s="98"/>
      <c r="ES210" s="98"/>
      <c r="ET210" s="98"/>
      <c r="EU210" s="98"/>
      <c r="EV210" s="98"/>
      <c r="EW210" s="98"/>
      <c r="EX210" s="98"/>
      <c r="EY210" s="98"/>
      <c r="EZ210" s="98"/>
      <c r="FA210" s="98"/>
      <c r="FB210" s="98"/>
      <c r="FC210" s="98"/>
      <c r="FD210" s="98"/>
      <c r="FE210" s="98"/>
      <c r="FF210" s="98"/>
      <c r="FG210" s="98"/>
      <c r="FH210" s="98"/>
      <c r="FI210" s="98"/>
      <c r="FJ210" s="98"/>
      <c r="FK210" s="98"/>
      <c r="FL210" s="98"/>
      <c r="FM210" s="98"/>
      <c r="FN210" s="98"/>
      <c r="FO210" s="98"/>
      <c r="FP210" s="98"/>
      <c r="FQ210" s="98"/>
      <c r="FR210" s="98"/>
      <c r="FS210" s="98"/>
      <c r="FT210" s="98"/>
      <c r="FU210" s="98"/>
    </row>
    <row r="211" spans="10:177" s="1" customFormat="1">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c r="CN211" s="98"/>
      <c r="CO211" s="98"/>
      <c r="CP211" s="98"/>
      <c r="CQ211" s="98"/>
      <c r="CR211" s="98"/>
      <c r="CS211" s="98"/>
      <c r="CT211" s="98"/>
      <c r="CU211" s="98"/>
      <c r="CV211" s="98"/>
      <c r="CW211" s="98"/>
      <c r="CX211" s="98"/>
      <c r="CY211" s="98"/>
      <c r="CZ211" s="98"/>
      <c r="DA211" s="98"/>
      <c r="DB211" s="98"/>
      <c r="DC211" s="98"/>
      <c r="DD211" s="98"/>
      <c r="DE211" s="98"/>
      <c r="DF211" s="98"/>
      <c r="DG211" s="98"/>
      <c r="DH211" s="98"/>
      <c r="DI211" s="98"/>
      <c r="DJ211" s="98"/>
      <c r="DK211" s="98"/>
      <c r="DL211" s="98"/>
      <c r="DM211" s="98"/>
      <c r="DN211" s="98"/>
      <c r="DO211" s="98"/>
      <c r="DP211" s="98"/>
      <c r="DQ211" s="98"/>
      <c r="DR211" s="98"/>
      <c r="DS211" s="98"/>
      <c r="DT211" s="98"/>
      <c r="DU211" s="98"/>
      <c r="DV211" s="98"/>
      <c r="DW211" s="98"/>
      <c r="DX211" s="98"/>
      <c r="DY211" s="98"/>
      <c r="DZ211" s="98"/>
      <c r="EA211" s="98"/>
      <c r="EB211" s="98"/>
      <c r="EC211" s="98"/>
      <c r="ED211" s="98"/>
      <c r="EE211" s="98"/>
      <c r="EF211" s="98"/>
      <c r="EG211" s="98"/>
      <c r="EH211" s="98"/>
      <c r="EI211" s="98"/>
      <c r="EJ211" s="98"/>
      <c r="EK211" s="98"/>
      <c r="EL211" s="98"/>
      <c r="EM211" s="98"/>
      <c r="EN211" s="98"/>
      <c r="EO211" s="98"/>
      <c r="EP211" s="98"/>
      <c r="EQ211" s="98"/>
      <c r="ER211" s="98"/>
      <c r="ES211" s="98"/>
      <c r="ET211" s="98"/>
      <c r="EU211" s="98"/>
      <c r="EV211" s="98"/>
      <c r="EW211" s="98"/>
      <c r="EX211" s="98"/>
      <c r="EY211" s="98"/>
      <c r="EZ211" s="98"/>
      <c r="FA211" s="98"/>
      <c r="FB211" s="98"/>
      <c r="FC211" s="98"/>
      <c r="FD211" s="98"/>
      <c r="FE211" s="98"/>
      <c r="FF211" s="98"/>
      <c r="FG211" s="98"/>
      <c r="FH211" s="98"/>
      <c r="FI211" s="98"/>
      <c r="FJ211" s="98"/>
      <c r="FK211" s="98"/>
      <c r="FL211" s="98"/>
      <c r="FM211" s="98"/>
      <c r="FN211" s="98"/>
      <c r="FO211" s="98"/>
      <c r="FP211" s="98"/>
      <c r="FQ211" s="98"/>
      <c r="FR211" s="98"/>
      <c r="FS211" s="98"/>
      <c r="FT211" s="98"/>
      <c r="FU211" s="98"/>
    </row>
    <row r="212" spans="10:177" s="1" customFormat="1">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c r="CN212" s="98"/>
      <c r="CO212" s="98"/>
      <c r="CP212" s="98"/>
      <c r="CQ212" s="98"/>
      <c r="CR212" s="98"/>
      <c r="CS212" s="98"/>
      <c r="CT212" s="98"/>
      <c r="CU212" s="98"/>
      <c r="CV212" s="98"/>
      <c r="CW212" s="98"/>
      <c r="CX212" s="98"/>
      <c r="CY212" s="98"/>
      <c r="CZ212" s="98"/>
      <c r="DA212" s="98"/>
      <c r="DB212" s="98"/>
      <c r="DC212" s="98"/>
      <c r="DD212" s="98"/>
      <c r="DE212" s="98"/>
      <c r="DF212" s="98"/>
      <c r="DG212" s="98"/>
      <c r="DH212" s="98"/>
      <c r="DI212" s="98"/>
      <c r="DJ212" s="98"/>
      <c r="DK212" s="98"/>
      <c r="DL212" s="98"/>
      <c r="DM212" s="98"/>
      <c r="DN212" s="98"/>
      <c r="DO212" s="98"/>
      <c r="DP212" s="98"/>
      <c r="DQ212" s="98"/>
      <c r="DR212" s="98"/>
      <c r="DS212" s="98"/>
      <c r="DT212" s="98"/>
      <c r="DU212" s="98"/>
      <c r="DV212" s="98"/>
      <c r="DW212" s="98"/>
      <c r="DX212" s="98"/>
      <c r="DY212" s="98"/>
      <c r="DZ212" s="98"/>
      <c r="EA212" s="98"/>
      <c r="EB212" s="98"/>
      <c r="EC212" s="98"/>
      <c r="ED212" s="98"/>
      <c r="EE212" s="98"/>
      <c r="EF212" s="98"/>
      <c r="EG212" s="98"/>
      <c r="EH212" s="98"/>
      <c r="EI212" s="98"/>
      <c r="EJ212" s="98"/>
      <c r="EK212" s="98"/>
      <c r="EL212" s="98"/>
      <c r="EM212" s="98"/>
      <c r="EN212" s="98"/>
      <c r="EO212" s="98"/>
      <c r="EP212" s="98"/>
      <c r="EQ212" s="98"/>
      <c r="ER212" s="98"/>
      <c r="ES212" s="98"/>
      <c r="ET212" s="98"/>
      <c r="EU212" s="98"/>
      <c r="EV212" s="98"/>
      <c r="EW212" s="98"/>
      <c r="EX212" s="98"/>
      <c r="EY212" s="98"/>
      <c r="EZ212" s="98"/>
      <c r="FA212" s="98"/>
      <c r="FB212" s="98"/>
      <c r="FC212" s="98"/>
      <c r="FD212" s="98"/>
      <c r="FE212" s="98"/>
      <c r="FF212" s="98"/>
      <c r="FG212" s="98"/>
      <c r="FH212" s="98"/>
      <c r="FI212" s="98"/>
      <c r="FJ212" s="98"/>
      <c r="FK212" s="98"/>
      <c r="FL212" s="98"/>
      <c r="FM212" s="98"/>
      <c r="FN212" s="98"/>
      <c r="FO212" s="98"/>
      <c r="FP212" s="98"/>
      <c r="FQ212" s="98"/>
      <c r="FR212" s="98"/>
      <c r="FS212" s="98"/>
      <c r="FT212" s="98"/>
      <c r="FU212" s="98"/>
    </row>
    <row r="213" spans="10:177" s="1" customFormat="1">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c r="CN213" s="98"/>
      <c r="CO213" s="98"/>
      <c r="CP213" s="98"/>
      <c r="CQ213" s="98"/>
      <c r="CR213" s="98"/>
      <c r="CS213" s="98"/>
      <c r="CT213" s="98"/>
      <c r="CU213" s="98"/>
      <c r="CV213" s="98"/>
      <c r="CW213" s="98"/>
      <c r="CX213" s="98"/>
      <c r="CY213" s="98"/>
      <c r="CZ213" s="98"/>
      <c r="DA213" s="98"/>
      <c r="DB213" s="98"/>
      <c r="DC213" s="98"/>
      <c r="DD213" s="98"/>
      <c r="DE213" s="98"/>
      <c r="DF213" s="98"/>
      <c r="DG213" s="98"/>
      <c r="DH213" s="98"/>
      <c r="DI213" s="98"/>
      <c r="DJ213" s="98"/>
      <c r="DK213" s="98"/>
      <c r="DL213" s="98"/>
      <c r="DM213" s="98"/>
      <c r="DN213" s="98"/>
      <c r="DO213" s="98"/>
      <c r="DP213" s="98"/>
      <c r="DQ213" s="98"/>
      <c r="DR213" s="98"/>
      <c r="DS213" s="98"/>
      <c r="DT213" s="98"/>
      <c r="DU213" s="98"/>
      <c r="DV213" s="98"/>
      <c r="DW213" s="98"/>
      <c r="DX213" s="98"/>
      <c r="DY213" s="98"/>
      <c r="DZ213" s="98"/>
      <c r="EA213" s="98"/>
      <c r="EB213" s="98"/>
      <c r="EC213" s="98"/>
      <c r="ED213" s="98"/>
      <c r="EE213" s="98"/>
      <c r="EF213" s="98"/>
      <c r="EG213" s="98"/>
      <c r="EH213" s="98"/>
      <c r="EI213" s="98"/>
      <c r="EJ213" s="98"/>
      <c r="EK213" s="98"/>
      <c r="EL213" s="98"/>
      <c r="EM213" s="98"/>
      <c r="EN213" s="98"/>
      <c r="EO213" s="98"/>
      <c r="EP213" s="98"/>
      <c r="EQ213" s="98"/>
      <c r="ER213" s="98"/>
      <c r="ES213" s="98"/>
      <c r="ET213" s="98"/>
      <c r="EU213" s="98"/>
      <c r="EV213" s="98"/>
      <c r="EW213" s="98"/>
      <c r="EX213" s="98"/>
      <c r="EY213" s="98"/>
      <c r="EZ213" s="98"/>
      <c r="FA213" s="98"/>
      <c r="FB213" s="98"/>
      <c r="FC213" s="98"/>
      <c r="FD213" s="98"/>
      <c r="FE213" s="98"/>
      <c r="FF213" s="98"/>
      <c r="FG213" s="98"/>
      <c r="FH213" s="98"/>
      <c r="FI213" s="98"/>
      <c r="FJ213" s="98"/>
      <c r="FK213" s="98"/>
      <c r="FL213" s="98"/>
      <c r="FM213" s="98"/>
      <c r="FN213" s="98"/>
      <c r="FO213" s="98"/>
      <c r="FP213" s="98"/>
      <c r="FQ213" s="98"/>
      <c r="FR213" s="98"/>
      <c r="FS213" s="98"/>
      <c r="FT213" s="98"/>
      <c r="FU213" s="98"/>
    </row>
    <row r="214" spans="10:177" s="1" customFormat="1">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c r="CN214" s="98"/>
      <c r="CO214" s="98"/>
      <c r="CP214" s="98"/>
      <c r="CQ214" s="98"/>
      <c r="CR214" s="98"/>
      <c r="CS214" s="98"/>
      <c r="CT214" s="98"/>
      <c r="CU214" s="98"/>
      <c r="CV214" s="98"/>
      <c r="CW214" s="98"/>
      <c r="CX214" s="98"/>
      <c r="CY214" s="98"/>
      <c r="CZ214" s="98"/>
      <c r="DA214" s="98"/>
      <c r="DB214" s="98"/>
      <c r="DC214" s="98"/>
      <c r="DD214" s="98"/>
      <c r="DE214" s="98"/>
      <c r="DF214" s="98"/>
      <c r="DG214" s="98"/>
      <c r="DH214" s="98"/>
      <c r="DI214" s="98"/>
      <c r="DJ214" s="98"/>
      <c r="DK214" s="98"/>
      <c r="DL214" s="98"/>
      <c r="DM214" s="98"/>
      <c r="DN214" s="98"/>
      <c r="DO214" s="98"/>
      <c r="DP214" s="98"/>
      <c r="DQ214" s="98"/>
      <c r="DR214" s="98"/>
      <c r="DS214" s="98"/>
      <c r="DT214" s="98"/>
      <c r="DU214" s="98"/>
      <c r="DV214" s="98"/>
      <c r="DW214" s="98"/>
      <c r="DX214" s="98"/>
      <c r="DY214" s="98"/>
      <c r="DZ214" s="98"/>
      <c r="EA214" s="98"/>
      <c r="EB214" s="98"/>
      <c r="EC214" s="98"/>
      <c r="ED214" s="98"/>
      <c r="EE214" s="98"/>
      <c r="EF214" s="98"/>
      <c r="EG214" s="98"/>
      <c r="EH214" s="98"/>
      <c r="EI214" s="98"/>
      <c r="EJ214" s="98"/>
      <c r="EK214" s="98"/>
      <c r="EL214" s="98"/>
      <c r="EM214" s="98"/>
      <c r="EN214" s="98"/>
      <c r="EO214" s="98"/>
      <c r="EP214" s="98"/>
      <c r="EQ214" s="98"/>
      <c r="ER214" s="98"/>
      <c r="ES214" s="98"/>
      <c r="ET214" s="98"/>
      <c r="EU214" s="98"/>
      <c r="EV214" s="98"/>
      <c r="EW214" s="98"/>
      <c r="EX214" s="98"/>
      <c r="EY214" s="98"/>
      <c r="EZ214" s="98"/>
      <c r="FA214" s="98"/>
      <c r="FB214" s="98"/>
      <c r="FC214" s="98"/>
      <c r="FD214" s="98"/>
      <c r="FE214" s="98"/>
      <c r="FF214" s="98"/>
      <c r="FG214" s="98"/>
      <c r="FH214" s="98"/>
      <c r="FI214" s="98"/>
      <c r="FJ214" s="98"/>
      <c r="FK214" s="98"/>
      <c r="FL214" s="98"/>
      <c r="FM214" s="98"/>
      <c r="FN214" s="98"/>
      <c r="FO214" s="98"/>
      <c r="FP214" s="98"/>
      <c r="FQ214" s="98"/>
      <c r="FR214" s="98"/>
      <c r="FS214" s="98"/>
      <c r="FT214" s="98"/>
      <c r="FU214" s="98"/>
    </row>
    <row r="215" spans="10:177" s="1" customFormat="1">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c r="CN215" s="98"/>
      <c r="CO215" s="98"/>
      <c r="CP215" s="98"/>
      <c r="CQ215" s="98"/>
      <c r="CR215" s="98"/>
      <c r="CS215" s="98"/>
      <c r="CT215" s="98"/>
      <c r="CU215" s="98"/>
      <c r="CV215" s="98"/>
      <c r="CW215" s="98"/>
      <c r="CX215" s="98"/>
      <c r="CY215" s="98"/>
      <c r="CZ215" s="98"/>
      <c r="DA215" s="98"/>
      <c r="DB215" s="98"/>
      <c r="DC215" s="98"/>
      <c r="DD215" s="98"/>
      <c r="DE215" s="98"/>
      <c r="DF215" s="98"/>
      <c r="DG215" s="98"/>
      <c r="DH215" s="98"/>
      <c r="DI215" s="98"/>
      <c r="DJ215" s="98"/>
      <c r="DK215" s="98"/>
      <c r="DL215" s="98"/>
      <c r="DM215" s="98"/>
      <c r="DN215" s="98"/>
      <c r="DO215" s="98"/>
      <c r="DP215" s="98"/>
      <c r="DQ215" s="98"/>
      <c r="DR215" s="98"/>
      <c r="DS215" s="98"/>
      <c r="DT215" s="98"/>
      <c r="DU215" s="98"/>
      <c r="DV215" s="98"/>
      <c r="DW215" s="98"/>
      <c r="DX215" s="98"/>
      <c r="DY215" s="98"/>
      <c r="DZ215" s="98"/>
      <c r="EA215" s="98"/>
      <c r="EB215" s="98"/>
      <c r="EC215" s="98"/>
      <c r="ED215" s="98"/>
      <c r="EE215" s="98"/>
      <c r="EF215" s="98"/>
      <c r="EG215" s="98"/>
      <c r="EH215" s="98"/>
      <c r="EI215" s="98"/>
      <c r="EJ215" s="98"/>
      <c r="EK215" s="98"/>
      <c r="EL215" s="98"/>
      <c r="EM215" s="98"/>
      <c r="EN215" s="98"/>
      <c r="EO215" s="98"/>
      <c r="EP215" s="98"/>
      <c r="EQ215" s="98"/>
      <c r="ER215" s="98"/>
      <c r="ES215" s="98"/>
      <c r="ET215" s="98"/>
      <c r="EU215" s="98"/>
      <c r="EV215" s="98"/>
      <c r="EW215" s="98"/>
      <c r="EX215" s="98"/>
      <c r="EY215" s="98"/>
      <c r="EZ215" s="98"/>
      <c r="FA215" s="98"/>
      <c r="FB215" s="98"/>
      <c r="FC215" s="98"/>
      <c r="FD215" s="98"/>
      <c r="FE215" s="98"/>
      <c r="FF215" s="98"/>
      <c r="FG215" s="98"/>
      <c r="FH215" s="98"/>
      <c r="FI215" s="98"/>
      <c r="FJ215" s="98"/>
      <c r="FK215" s="98"/>
      <c r="FL215" s="98"/>
      <c r="FM215" s="98"/>
      <c r="FN215" s="98"/>
      <c r="FO215" s="98"/>
      <c r="FP215" s="98"/>
      <c r="FQ215" s="98"/>
      <c r="FR215" s="98"/>
      <c r="FS215" s="98"/>
      <c r="FT215" s="98"/>
      <c r="FU215" s="98"/>
    </row>
    <row r="216" spans="10:177" s="1" customFormat="1">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c r="CN216" s="98"/>
      <c r="CO216" s="98"/>
      <c r="CP216" s="98"/>
      <c r="CQ216" s="98"/>
      <c r="CR216" s="98"/>
      <c r="CS216" s="98"/>
      <c r="CT216" s="98"/>
      <c r="CU216" s="98"/>
      <c r="CV216" s="98"/>
      <c r="CW216" s="98"/>
      <c r="CX216" s="98"/>
      <c r="CY216" s="98"/>
      <c r="CZ216" s="98"/>
      <c r="DA216" s="98"/>
      <c r="DB216" s="98"/>
      <c r="DC216" s="98"/>
      <c r="DD216" s="98"/>
      <c r="DE216" s="98"/>
      <c r="DF216" s="98"/>
      <c r="DG216" s="98"/>
      <c r="DH216" s="98"/>
      <c r="DI216" s="98"/>
      <c r="DJ216" s="98"/>
      <c r="DK216" s="98"/>
      <c r="DL216" s="98"/>
      <c r="DM216" s="98"/>
      <c r="DN216" s="98"/>
      <c r="DO216" s="98"/>
      <c r="DP216" s="98"/>
      <c r="DQ216" s="98"/>
      <c r="DR216" s="98"/>
      <c r="DS216" s="98"/>
      <c r="DT216" s="98"/>
      <c r="DU216" s="98"/>
      <c r="DV216" s="98"/>
      <c r="DW216" s="98"/>
      <c r="DX216" s="98"/>
      <c r="DY216" s="98"/>
      <c r="DZ216" s="98"/>
      <c r="EA216" s="98"/>
      <c r="EB216" s="98"/>
      <c r="EC216" s="98"/>
      <c r="ED216" s="98"/>
      <c r="EE216" s="98"/>
      <c r="EF216" s="98"/>
      <c r="EG216" s="98"/>
      <c r="EH216" s="98"/>
      <c r="EI216" s="98"/>
      <c r="EJ216" s="98"/>
      <c r="EK216" s="98"/>
      <c r="EL216" s="98"/>
      <c r="EM216" s="98"/>
      <c r="EN216" s="98"/>
      <c r="EO216" s="98"/>
      <c r="EP216" s="98"/>
      <c r="EQ216" s="98"/>
      <c r="ER216" s="98"/>
      <c r="ES216" s="98"/>
      <c r="ET216" s="98"/>
      <c r="EU216" s="98"/>
      <c r="EV216" s="98"/>
      <c r="EW216" s="98"/>
      <c r="EX216" s="98"/>
      <c r="EY216" s="98"/>
      <c r="EZ216" s="98"/>
      <c r="FA216" s="98"/>
      <c r="FB216" s="98"/>
      <c r="FC216" s="98"/>
      <c r="FD216" s="98"/>
      <c r="FE216" s="98"/>
      <c r="FF216" s="98"/>
      <c r="FG216" s="98"/>
      <c r="FH216" s="98"/>
      <c r="FI216" s="98"/>
      <c r="FJ216" s="98"/>
      <c r="FK216" s="98"/>
      <c r="FL216" s="98"/>
      <c r="FM216" s="98"/>
      <c r="FN216" s="98"/>
      <c r="FO216" s="98"/>
      <c r="FP216" s="98"/>
      <c r="FQ216" s="98"/>
      <c r="FR216" s="98"/>
      <c r="FS216" s="98"/>
      <c r="FT216" s="98"/>
      <c r="FU216" s="98"/>
    </row>
    <row r="217" spans="10:177" s="1" customFormat="1">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c r="CN217" s="98"/>
      <c r="CO217" s="98"/>
      <c r="CP217" s="98"/>
      <c r="CQ217" s="98"/>
      <c r="CR217" s="98"/>
      <c r="CS217" s="98"/>
      <c r="CT217" s="98"/>
      <c r="CU217" s="98"/>
      <c r="CV217" s="98"/>
      <c r="CW217" s="98"/>
      <c r="CX217" s="98"/>
      <c r="CY217" s="98"/>
      <c r="CZ217" s="98"/>
      <c r="DA217" s="98"/>
      <c r="DB217" s="98"/>
      <c r="DC217" s="98"/>
      <c r="DD217" s="98"/>
      <c r="DE217" s="98"/>
      <c r="DF217" s="98"/>
      <c r="DG217" s="98"/>
      <c r="DH217" s="98"/>
      <c r="DI217" s="98"/>
      <c r="DJ217" s="98"/>
      <c r="DK217" s="98"/>
      <c r="DL217" s="98"/>
      <c r="DM217" s="98"/>
      <c r="DN217" s="98"/>
      <c r="DO217" s="98"/>
      <c r="DP217" s="98"/>
      <c r="DQ217" s="98"/>
      <c r="DR217" s="98"/>
      <c r="DS217" s="98"/>
      <c r="DT217" s="98"/>
      <c r="DU217" s="98"/>
      <c r="DV217" s="98"/>
      <c r="DW217" s="98"/>
      <c r="DX217" s="98"/>
      <c r="DY217" s="98"/>
      <c r="DZ217" s="98"/>
      <c r="EA217" s="98"/>
      <c r="EB217" s="98"/>
      <c r="EC217" s="98"/>
      <c r="ED217" s="98"/>
      <c r="EE217" s="98"/>
      <c r="EF217" s="98"/>
      <c r="EG217" s="98"/>
      <c r="EH217" s="98"/>
      <c r="EI217" s="98"/>
      <c r="EJ217" s="98"/>
      <c r="EK217" s="98"/>
      <c r="EL217" s="98"/>
      <c r="EM217" s="98"/>
      <c r="EN217" s="98"/>
      <c r="EO217" s="98"/>
      <c r="EP217" s="98"/>
      <c r="EQ217" s="98"/>
      <c r="ER217" s="98"/>
      <c r="ES217" s="98"/>
      <c r="ET217" s="98"/>
      <c r="EU217" s="98"/>
      <c r="EV217" s="98"/>
      <c r="EW217" s="98"/>
      <c r="EX217" s="98"/>
      <c r="EY217" s="98"/>
      <c r="EZ217" s="98"/>
      <c r="FA217" s="98"/>
      <c r="FB217" s="98"/>
      <c r="FC217" s="98"/>
      <c r="FD217" s="98"/>
      <c r="FE217" s="98"/>
      <c r="FF217" s="98"/>
      <c r="FG217" s="98"/>
      <c r="FH217" s="98"/>
      <c r="FI217" s="98"/>
      <c r="FJ217" s="98"/>
      <c r="FK217" s="98"/>
      <c r="FL217" s="98"/>
      <c r="FM217" s="98"/>
      <c r="FN217" s="98"/>
      <c r="FO217" s="98"/>
      <c r="FP217" s="98"/>
      <c r="FQ217" s="98"/>
      <c r="FR217" s="98"/>
      <c r="FS217" s="98"/>
      <c r="FT217" s="98"/>
      <c r="FU217" s="98"/>
    </row>
    <row r="218" spans="10:177" s="1" customFormat="1">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c r="CN218" s="98"/>
      <c r="CO218" s="98"/>
      <c r="CP218" s="98"/>
      <c r="CQ218" s="98"/>
      <c r="CR218" s="98"/>
      <c r="CS218" s="98"/>
      <c r="CT218" s="98"/>
      <c r="CU218" s="98"/>
      <c r="CV218" s="98"/>
      <c r="CW218" s="98"/>
      <c r="CX218" s="98"/>
      <c r="CY218" s="98"/>
      <c r="CZ218" s="98"/>
      <c r="DA218" s="98"/>
      <c r="DB218" s="98"/>
      <c r="DC218" s="98"/>
      <c r="DD218" s="98"/>
      <c r="DE218" s="98"/>
      <c r="DF218" s="98"/>
      <c r="DG218" s="98"/>
      <c r="DH218" s="98"/>
      <c r="DI218" s="98"/>
      <c r="DJ218" s="98"/>
      <c r="DK218" s="98"/>
      <c r="DL218" s="98"/>
      <c r="DM218" s="98"/>
      <c r="DN218" s="98"/>
      <c r="DO218" s="98"/>
      <c r="DP218" s="98"/>
      <c r="DQ218" s="98"/>
      <c r="DR218" s="98"/>
      <c r="DS218" s="98"/>
      <c r="DT218" s="98"/>
      <c r="DU218" s="98"/>
      <c r="DV218" s="98"/>
      <c r="DW218" s="98"/>
      <c r="DX218" s="98"/>
      <c r="DY218" s="98"/>
      <c r="DZ218" s="98"/>
      <c r="EA218" s="98"/>
      <c r="EB218" s="98"/>
      <c r="EC218" s="98"/>
      <c r="ED218" s="98"/>
      <c r="EE218" s="98"/>
      <c r="EF218" s="98"/>
      <c r="EG218" s="98"/>
      <c r="EH218" s="98"/>
      <c r="EI218" s="98"/>
      <c r="EJ218" s="98"/>
      <c r="EK218" s="98"/>
      <c r="EL218" s="98"/>
      <c r="EM218" s="98"/>
      <c r="EN218" s="98"/>
      <c r="EO218" s="98"/>
      <c r="EP218" s="98"/>
      <c r="EQ218" s="98"/>
      <c r="ER218" s="98"/>
      <c r="ES218" s="98"/>
      <c r="ET218" s="98"/>
      <c r="EU218" s="98"/>
      <c r="EV218" s="98"/>
      <c r="EW218" s="98"/>
      <c r="EX218" s="98"/>
      <c r="EY218" s="98"/>
      <c r="EZ218" s="98"/>
      <c r="FA218" s="98"/>
      <c r="FB218" s="98"/>
      <c r="FC218" s="98"/>
      <c r="FD218" s="98"/>
      <c r="FE218" s="98"/>
      <c r="FF218" s="98"/>
      <c r="FG218" s="98"/>
      <c r="FH218" s="98"/>
      <c r="FI218" s="98"/>
      <c r="FJ218" s="98"/>
      <c r="FK218" s="98"/>
      <c r="FL218" s="98"/>
      <c r="FM218" s="98"/>
      <c r="FN218" s="98"/>
      <c r="FO218" s="98"/>
      <c r="FP218" s="98"/>
      <c r="FQ218" s="98"/>
      <c r="FR218" s="98"/>
      <c r="FS218" s="98"/>
      <c r="FT218" s="98"/>
      <c r="FU218" s="98"/>
    </row>
    <row r="219" spans="10:177" s="1" customFormat="1">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J219" s="98"/>
      <c r="DK219" s="98"/>
      <c r="DL219" s="98"/>
      <c r="DM219" s="98"/>
      <c r="DN219" s="98"/>
      <c r="DO219" s="98"/>
      <c r="DP219" s="98"/>
      <c r="DQ219" s="98"/>
      <c r="DR219" s="98"/>
      <c r="DS219" s="98"/>
      <c r="DT219" s="98"/>
      <c r="DU219" s="98"/>
      <c r="DV219" s="98"/>
      <c r="DW219" s="98"/>
      <c r="DX219" s="98"/>
      <c r="DY219" s="98"/>
      <c r="DZ219" s="98"/>
      <c r="EA219" s="98"/>
      <c r="EB219" s="98"/>
      <c r="EC219" s="98"/>
      <c r="ED219" s="98"/>
      <c r="EE219" s="98"/>
      <c r="EF219" s="98"/>
      <c r="EG219" s="98"/>
      <c r="EH219" s="98"/>
      <c r="EI219" s="98"/>
      <c r="EJ219" s="98"/>
      <c r="EK219" s="98"/>
      <c r="EL219" s="98"/>
      <c r="EM219" s="98"/>
      <c r="EN219" s="98"/>
      <c r="EO219" s="98"/>
      <c r="EP219" s="98"/>
      <c r="EQ219" s="98"/>
      <c r="ER219" s="98"/>
      <c r="ES219" s="98"/>
      <c r="ET219" s="98"/>
      <c r="EU219" s="98"/>
      <c r="EV219" s="98"/>
      <c r="EW219" s="98"/>
      <c r="EX219" s="98"/>
      <c r="EY219" s="98"/>
      <c r="EZ219" s="98"/>
      <c r="FA219" s="98"/>
      <c r="FB219" s="98"/>
      <c r="FC219" s="98"/>
      <c r="FD219" s="98"/>
      <c r="FE219" s="98"/>
      <c r="FF219" s="98"/>
      <c r="FG219" s="98"/>
      <c r="FH219" s="98"/>
      <c r="FI219" s="98"/>
      <c r="FJ219" s="98"/>
      <c r="FK219" s="98"/>
      <c r="FL219" s="98"/>
      <c r="FM219" s="98"/>
      <c r="FN219" s="98"/>
      <c r="FO219" s="98"/>
      <c r="FP219" s="98"/>
      <c r="FQ219" s="98"/>
      <c r="FR219" s="98"/>
      <c r="FS219" s="98"/>
      <c r="FT219" s="98"/>
      <c r="FU219" s="98"/>
    </row>
    <row r="220" spans="10:177" s="1" customFormat="1">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c r="CN220" s="98"/>
      <c r="CO220" s="98"/>
      <c r="CP220" s="98"/>
      <c r="CQ220" s="98"/>
      <c r="CR220" s="98"/>
      <c r="CS220" s="98"/>
      <c r="CT220" s="98"/>
      <c r="CU220" s="98"/>
      <c r="CV220" s="98"/>
      <c r="CW220" s="98"/>
      <c r="CX220" s="98"/>
      <c r="CY220" s="98"/>
      <c r="CZ220" s="98"/>
      <c r="DA220" s="98"/>
      <c r="DB220" s="98"/>
      <c r="DC220" s="98"/>
      <c r="DD220" s="98"/>
      <c r="DE220" s="98"/>
      <c r="DF220" s="98"/>
      <c r="DG220" s="98"/>
      <c r="DH220" s="98"/>
      <c r="DI220" s="98"/>
      <c r="DJ220" s="98"/>
      <c r="DK220" s="98"/>
      <c r="DL220" s="98"/>
      <c r="DM220" s="98"/>
      <c r="DN220" s="98"/>
      <c r="DO220" s="98"/>
      <c r="DP220" s="98"/>
      <c r="DQ220" s="98"/>
      <c r="DR220" s="98"/>
      <c r="DS220" s="98"/>
      <c r="DT220" s="98"/>
      <c r="DU220" s="98"/>
      <c r="DV220" s="98"/>
      <c r="DW220" s="98"/>
      <c r="DX220" s="98"/>
      <c r="DY220" s="98"/>
      <c r="DZ220" s="98"/>
      <c r="EA220" s="98"/>
      <c r="EB220" s="98"/>
      <c r="EC220" s="98"/>
      <c r="ED220" s="98"/>
      <c r="EE220" s="98"/>
      <c r="EF220" s="98"/>
      <c r="EG220" s="98"/>
      <c r="EH220" s="98"/>
      <c r="EI220" s="98"/>
      <c r="EJ220" s="98"/>
      <c r="EK220" s="98"/>
      <c r="EL220" s="98"/>
      <c r="EM220" s="98"/>
      <c r="EN220" s="98"/>
      <c r="EO220" s="98"/>
      <c r="EP220" s="98"/>
      <c r="EQ220" s="98"/>
      <c r="ER220" s="98"/>
      <c r="ES220" s="98"/>
      <c r="ET220" s="98"/>
      <c r="EU220" s="98"/>
      <c r="EV220" s="98"/>
      <c r="EW220" s="98"/>
      <c r="EX220" s="98"/>
      <c r="EY220" s="98"/>
      <c r="EZ220" s="98"/>
      <c r="FA220" s="98"/>
      <c r="FB220" s="98"/>
      <c r="FC220" s="98"/>
      <c r="FD220" s="98"/>
      <c r="FE220" s="98"/>
      <c r="FF220" s="98"/>
      <c r="FG220" s="98"/>
      <c r="FH220" s="98"/>
      <c r="FI220" s="98"/>
      <c r="FJ220" s="98"/>
      <c r="FK220" s="98"/>
      <c r="FL220" s="98"/>
      <c r="FM220" s="98"/>
      <c r="FN220" s="98"/>
      <c r="FO220" s="98"/>
      <c r="FP220" s="98"/>
      <c r="FQ220" s="98"/>
      <c r="FR220" s="98"/>
      <c r="FS220" s="98"/>
      <c r="FT220" s="98"/>
      <c r="FU220" s="98"/>
    </row>
    <row r="221" spans="10:177" s="1" customFormat="1">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c r="CN221" s="98"/>
      <c r="CO221" s="98"/>
      <c r="CP221" s="98"/>
      <c r="CQ221" s="98"/>
      <c r="CR221" s="98"/>
      <c r="CS221" s="98"/>
      <c r="CT221" s="98"/>
      <c r="CU221" s="98"/>
      <c r="CV221" s="98"/>
      <c r="CW221" s="98"/>
      <c r="CX221" s="98"/>
      <c r="CY221" s="98"/>
      <c r="CZ221" s="98"/>
      <c r="DA221" s="98"/>
      <c r="DB221" s="98"/>
      <c r="DC221" s="98"/>
      <c r="DD221" s="98"/>
      <c r="DE221" s="98"/>
      <c r="DF221" s="98"/>
      <c r="DG221" s="98"/>
      <c r="DH221" s="98"/>
      <c r="DI221" s="98"/>
      <c r="DJ221" s="98"/>
      <c r="DK221" s="98"/>
      <c r="DL221" s="98"/>
      <c r="DM221" s="98"/>
      <c r="DN221" s="98"/>
      <c r="DO221" s="98"/>
      <c r="DP221" s="98"/>
      <c r="DQ221" s="98"/>
      <c r="DR221" s="98"/>
      <c r="DS221" s="98"/>
      <c r="DT221" s="98"/>
      <c r="DU221" s="98"/>
      <c r="DV221" s="98"/>
      <c r="DW221" s="98"/>
      <c r="DX221" s="98"/>
      <c r="DY221" s="98"/>
      <c r="DZ221" s="98"/>
      <c r="EA221" s="98"/>
      <c r="EB221" s="98"/>
      <c r="EC221" s="98"/>
      <c r="ED221" s="98"/>
      <c r="EE221" s="98"/>
      <c r="EF221" s="98"/>
      <c r="EG221" s="98"/>
      <c r="EH221" s="98"/>
      <c r="EI221" s="98"/>
      <c r="EJ221" s="98"/>
      <c r="EK221" s="98"/>
      <c r="EL221" s="98"/>
      <c r="EM221" s="98"/>
      <c r="EN221" s="98"/>
      <c r="EO221" s="98"/>
      <c r="EP221" s="98"/>
      <c r="EQ221" s="98"/>
      <c r="ER221" s="98"/>
      <c r="ES221" s="98"/>
      <c r="ET221" s="98"/>
      <c r="EU221" s="98"/>
      <c r="EV221" s="98"/>
      <c r="EW221" s="98"/>
      <c r="EX221" s="98"/>
      <c r="EY221" s="98"/>
      <c r="EZ221" s="98"/>
      <c r="FA221" s="98"/>
      <c r="FB221" s="98"/>
      <c r="FC221" s="98"/>
      <c r="FD221" s="98"/>
      <c r="FE221" s="98"/>
      <c r="FF221" s="98"/>
      <c r="FG221" s="98"/>
      <c r="FH221" s="98"/>
      <c r="FI221" s="98"/>
      <c r="FJ221" s="98"/>
      <c r="FK221" s="98"/>
      <c r="FL221" s="98"/>
      <c r="FM221" s="98"/>
      <c r="FN221" s="98"/>
      <c r="FO221" s="98"/>
      <c r="FP221" s="98"/>
      <c r="FQ221" s="98"/>
      <c r="FR221" s="98"/>
      <c r="FS221" s="98"/>
      <c r="FT221" s="98"/>
      <c r="FU221" s="98"/>
    </row>
    <row r="222" spans="10:177" s="1" customFormat="1">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c r="CN222" s="98"/>
      <c r="CO222" s="98"/>
      <c r="CP222" s="98"/>
      <c r="CQ222" s="98"/>
      <c r="CR222" s="98"/>
      <c r="CS222" s="98"/>
      <c r="CT222" s="98"/>
      <c r="CU222" s="98"/>
      <c r="CV222" s="98"/>
      <c r="CW222" s="98"/>
      <c r="CX222" s="98"/>
      <c r="CY222" s="98"/>
      <c r="CZ222" s="98"/>
      <c r="DA222" s="98"/>
      <c r="DB222" s="98"/>
      <c r="DC222" s="98"/>
      <c r="DD222" s="98"/>
      <c r="DE222" s="98"/>
      <c r="DF222" s="98"/>
      <c r="DG222" s="98"/>
      <c r="DH222" s="98"/>
      <c r="DI222" s="98"/>
      <c r="DJ222" s="98"/>
      <c r="DK222" s="98"/>
      <c r="DL222" s="98"/>
      <c r="DM222" s="98"/>
      <c r="DN222" s="98"/>
      <c r="DO222" s="98"/>
      <c r="DP222" s="98"/>
      <c r="DQ222" s="98"/>
      <c r="DR222" s="98"/>
      <c r="DS222" s="98"/>
      <c r="DT222" s="98"/>
      <c r="DU222" s="98"/>
      <c r="DV222" s="98"/>
      <c r="DW222" s="98"/>
      <c r="DX222" s="98"/>
      <c r="DY222" s="98"/>
      <c r="DZ222" s="98"/>
      <c r="EA222" s="98"/>
      <c r="EB222" s="98"/>
      <c r="EC222" s="98"/>
      <c r="ED222" s="98"/>
      <c r="EE222" s="98"/>
      <c r="EF222" s="98"/>
      <c r="EG222" s="98"/>
      <c r="EH222" s="98"/>
      <c r="EI222" s="98"/>
      <c r="EJ222" s="98"/>
      <c r="EK222" s="98"/>
      <c r="EL222" s="98"/>
      <c r="EM222" s="98"/>
      <c r="EN222" s="98"/>
      <c r="EO222" s="98"/>
      <c r="EP222" s="98"/>
      <c r="EQ222" s="98"/>
      <c r="ER222" s="98"/>
      <c r="ES222" s="98"/>
      <c r="ET222" s="98"/>
      <c r="EU222" s="98"/>
      <c r="EV222" s="98"/>
      <c r="EW222" s="98"/>
      <c r="EX222" s="98"/>
      <c r="EY222" s="98"/>
      <c r="EZ222" s="98"/>
      <c r="FA222" s="98"/>
      <c r="FB222" s="98"/>
      <c r="FC222" s="98"/>
      <c r="FD222" s="98"/>
      <c r="FE222" s="98"/>
      <c r="FF222" s="98"/>
      <c r="FG222" s="98"/>
      <c r="FH222" s="98"/>
      <c r="FI222" s="98"/>
      <c r="FJ222" s="98"/>
      <c r="FK222" s="98"/>
      <c r="FL222" s="98"/>
      <c r="FM222" s="98"/>
      <c r="FN222" s="98"/>
      <c r="FO222" s="98"/>
      <c r="FP222" s="98"/>
      <c r="FQ222" s="98"/>
      <c r="FR222" s="98"/>
      <c r="FS222" s="98"/>
      <c r="FT222" s="98"/>
      <c r="FU222" s="98"/>
    </row>
    <row r="223" spans="10:177" s="1" customFormat="1">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c r="CN223" s="98"/>
      <c r="CO223" s="98"/>
      <c r="CP223" s="98"/>
      <c r="CQ223" s="98"/>
      <c r="CR223" s="98"/>
      <c r="CS223" s="98"/>
      <c r="CT223" s="98"/>
      <c r="CU223" s="98"/>
      <c r="CV223" s="98"/>
      <c r="CW223" s="98"/>
      <c r="CX223" s="98"/>
      <c r="CY223" s="98"/>
      <c r="CZ223" s="98"/>
      <c r="DA223" s="98"/>
      <c r="DB223" s="98"/>
      <c r="DC223" s="98"/>
      <c r="DD223" s="98"/>
      <c r="DE223" s="98"/>
      <c r="DF223" s="98"/>
      <c r="DG223" s="98"/>
      <c r="DH223" s="98"/>
      <c r="DI223" s="98"/>
      <c r="DJ223" s="98"/>
      <c r="DK223" s="98"/>
      <c r="DL223" s="98"/>
      <c r="DM223" s="98"/>
      <c r="DN223" s="98"/>
      <c r="DO223" s="98"/>
      <c r="DP223" s="98"/>
      <c r="DQ223" s="98"/>
      <c r="DR223" s="98"/>
      <c r="DS223" s="98"/>
      <c r="DT223" s="98"/>
      <c r="DU223" s="98"/>
      <c r="DV223" s="98"/>
      <c r="DW223" s="98"/>
      <c r="DX223" s="98"/>
      <c r="DY223" s="98"/>
      <c r="DZ223" s="98"/>
      <c r="EA223" s="98"/>
      <c r="EB223" s="98"/>
      <c r="EC223" s="98"/>
      <c r="ED223" s="98"/>
      <c r="EE223" s="98"/>
      <c r="EF223" s="98"/>
      <c r="EG223" s="98"/>
      <c r="EH223" s="98"/>
      <c r="EI223" s="98"/>
      <c r="EJ223" s="98"/>
      <c r="EK223" s="98"/>
      <c r="EL223" s="98"/>
      <c r="EM223" s="98"/>
      <c r="EN223" s="98"/>
      <c r="EO223" s="98"/>
      <c r="EP223" s="98"/>
      <c r="EQ223" s="98"/>
      <c r="ER223" s="98"/>
      <c r="ES223" s="98"/>
      <c r="ET223" s="98"/>
      <c r="EU223" s="98"/>
      <c r="EV223" s="98"/>
      <c r="EW223" s="98"/>
      <c r="EX223" s="98"/>
      <c r="EY223" s="98"/>
      <c r="EZ223" s="98"/>
      <c r="FA223" s="98"/>
      <c r="FB223" s="98"/>
      <c r="FC223" s="98"/>
      <c r="FD223" s="98"/>
      <c r="FE223" s="98"/>
      <c r="FF223" s="98"/>
      <c r="FG223" s="98"/>
      <c r="FH223" s="98"/>
      <c r="FI223" s="98"/>
      <c r="FJ223" s="98"/>
      <c r="FK223" s="98"/>
      <c r="FL223" s="98"/>
      <c r="FM223" s="98"/>
      <c r="FN223" s="98"/>
      <c r="FO223" s="98"/>
      <c r="FP223" s="98"/>
      <c r="FQ223" s="98"/>
      <c r="FR223" s="98"/>
      <c r="FS223" s="98"/>
      <c r="FT223" s="98"/>
      <c r="FU223" s="98"/>
    </row>
    <row r="224" spans="10:177" s="1" customFormat="1">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c r="CN224" s="98"/>
      <c r="CO224" s="98"/>
      <c r="CP224" s="98"/>
      <c r="CQ224" s="98"/>
      <c r="CR224" s="98"/>
      <c r="CS224" s="98"/>
      <c r="CT224" s="98"/>
      <c r="CU224" s="98"/>
      <c r="CV224" s="98"/>
      <c r="CW224" s="98"/>
      <c r="CX224" s="98"/>
      <c r="CY224" s="98"/>
      <c r="CZ224" s="98"/>
      <c r="DA224" s="98"/>
      <c r="DB224" s="98"/>
      <c r="DC224" s="98"/>
      <c r="DD224" s="98"/>
      <c r="DE224" s="98"/>
      <c r="DF224" s="98"/>
      <c r="DG224" s="98"/>
      <c r="DH224" s="98"/>
      <c r="DI224" s="98"/>
      <c r="DJ224" s="98"/>
      <c r="DK224" s="98"/>
      <c r="DL224" s="98"/>
      <c r="DM224" s="98"/>
      <c r="DN224" s="98"/>
      <c r="DO224" s="98"/>
      <c r="DP224" s="98"/>
      <c r="DQ224" s="98"/>
      <c r="DR224" s="98"/>
      <c r="DS224" s="98"/>
      <c r="DT224" s="98"/>
      <c r="DU224" s="98"/>
      <c r="DV224" s="98"/>
      <c r="DW224" s="98"/>
      <c r="DX224" s="98"/>
      <c r="DY224" s="98"/>
      <c r="DZ224" s="98"/>
      <c r="EA224" s="98"/>
      <c r="EB224" s="98"/>
      <c r="EC224" s="98"/>
      <c r="ED224" s="98"/>
      <c r="EE224" s="98"/>
      <c r="EF224" s="98"/>
      <c r="EG224" s="98"/>
      <c r="EH224" s="98"/>
      <c r="EI224" s="98"/>
      <c r="EJ224" s="98"/>
      <c r="EK224" s="98"/>
      <c r="EL224" s="98"/>
      <c r="EM224" s="98"/>
      <c r="EN224" s="98"/>
      <c r="EO224" s="98"/>
      <c r="EP224" s="98"/>
      <c r="EQ224" s="98"/>
      <c r="ER224" s="98"/>
      <c r="ES224" s="98"/>
      <c r="ET224" s="98"/>
      <c r="EU224" s="98"/>
      <c r="EV224" s="98"/>
      <c r="EW224" s="98"/>
      <c r="EX224" s="98"/>
      <c r="EY224" s="98"/>
      <c r="EZ224" s="98"/>
      <c r="FA224" s="98"/>
      <c r="FB224" s="98"/>
      <c r="FC224" s="98"/>
      <c r="FD224" s="98"/>
      <c r="FE224" s="98"/>
      <c r="FF224" s="98"/>
      <c r="FG224" s="98"/>
      <c r="FH224" s="98"/>
      <c r="FI224" s="98"/>
      <c r="FJ224" s="98"/>
      <c r="FK224" s="98"/>
      <c r="FL224" s="98"/>
      <c r="FM224" s="98"/>
      <c r="FN224" s="98"/>
      <c r="FO224" s="98"/>
      <c r="FP224" s="98"/>
      <c r="FQ224" s="98"/>
      <c r="FR224" s="98"/>
      <c r="FS224" s="98"/>
      <c r="FT224" s="98"/>
      <c r="FU224" s="98"/>
    </row>
    <row r="225" spans="10:177" s="1" customFormat="1">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c r="CN225" s="98"/>
      <c r="CO225" s="98"/>
      <c r="CP225" s="98"/>
      <c r="CQ225" s="98"/>
      <c r="CR225" s="98"/>
      <c r="CS225" s="98"/>
      <c r="CT225" s="98"/>
      <c r="CU225" s="98"/>
      <c r="CV225" s="98"/>
      <c r="CW225" s="98"/>
      <c r="CX225" s="98"/>
      <c r="CY225" s="98"/>
      <c r="CZ225" s="98"/>
      <c r="DA225" s="98"/>
      <c r="DB225" s="98"/>
      <c r="DC225" s="98"/>
      <c r="DD225" s="98"/>
      <c r="DE225" s="98"/>
      <c r="DF225" s="98"/>
      <c r="DG225" s="98"/>
      <c r="DH225" s="98"/>
      <c r="DI225" s="98"/>
      <c r="DJ225" s="98"/>
      <c r="DK225" s="98"/>
      <c r="DL225" s="98"/>
      <c r="DM225" s="98"/>
      <c r="DN225" s="98"/>
      <c r="DO225" s="98"/>
      <c r="DP225" s="98"/>
      <c r="DQ225" s="98"/>
      <c r="DR225" s="98"/>
      <c r="DS225" s="98"/>
      <c r="DT225" s="98"/>
      <c r="DU225" s="98"/>
      <c r="DV225" s="98"/>
      <c r="DW225" s="98"/>
      <c r="DX225" s="98"/>
      <c r="DY225" s="98"/>
      <c r="DZ225" s="98"/>
      <c r="EA225" s="98"/>
      <c r="EB225" s="98"/>
      <c r="EC225" s="98"/>
      <c r="ED225" s="98"/>
      <c r="EE225" s="98"/>
      <c r="EF225" s="98"/>
      <c r="EG225" s="98"/>
      <c r="EH225" s="98"/>
      <c r="EI225" s="98"/>
      <c r="EJ225" s="98"/>
      <c r="EK225" s="98"/>
      <c r="EL225" s="98"/>
      <c r="EM225" s="98"/>
      <c r="EN225" s="98"/>
      <c r="EO225" s="98"/>
      <c r="EP225" s="98"/>
      <c r="EQ225" s="98"/>
      <c r="ER225" s="98"/>
      <c r="ES225" s="98"/>
      <c r="ET225" s="98"/>
      <c r="EU225" s="98"/>
      <c r="EV225" s="98"/>
      <c r="EW225" s="98"/>
      <c r="EX225" s="98"/>
      <c r="EY225" s="98"/>
      <c r="EZ225" s="98"/>
      <c r="FA225" s="98"/>
      <c r="FB225" s="98"/>
      <c r="FC225" s="98"/>
      <c r="FD225" s="98"/>
      <c r="FE225" s="98"/>
      <c r="FF225" s="98"/>
      <c r="FG225" s="98"/>
      <c r="FH225" s="98"/>
      <c r="FI225" s="98"/>
      <c r="FJ225" s="98"/>
      <c r="FK225" s="98"/>
      <c r="FL225" s="98"/>
      <c r="FM225" s="98"/>
      <c r="FN225" s="98"/>
      <c r="FO225" s="98"/>
      <c r="FP225" s="98"/>
      <c r="FQ225" s="98"/>
      <c r="FR225" s="98"/>
      <c r="FS225" s="98"/>
      <c r="FT225" s="98"/>
      <c r="FU225" s="98"/>
    </row>
    <row r="226" spans="10:177" s="1" customFormat="1">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c r="CN226" s="98"/>
      <c r="CO226" s="98"/>
      <c r="CP226" s="98"/>
      <c r="CQ226" s="98"/>
      <c r="CR226" s="98"/>
      <c r="CS226" s="98"/>
      <c r="CT226" s="98"/>
      <c r="CU226" s="98"/>
      <c r="CV226" s="98"/>
      <c r="CW226" s="98"/>
      <c r="CX226" s="98"/>
      <c r="CY226" s="98"/>
      <c r="CZ226" s="98"/>
      <c r="DA226" s="98"/>
      <c r="DB226" s="98"/>
      <c r="DC226" s="98"/>
      <c r="DD226" s="98"/>
      <c r="DE226" s="98"/>
      <c r="DF226" s="98"/>
      <c r="DG226" s="98"/>
      <c r="DH226" s="98"/>
      <c r="DI226" s="98"/>
      <c r="DJ226" s="98"/>
      <c r="DK226" s="98"/>
      <c r="DL226" s="98"/>
      <c r="DM226" s="98"/>
      <c r="DN226" s="98"/>
      <c r="DO226" s="98"/>
      <c r="DP226" s="98"/>
      <c r="DQ226" s="98"/>
      <c r="DR226" s="98"/>
      <c r="DS226" s="98"/>
      <c r="DT226" s="98"/>
      <c r="DU226" s="98"/>
      <c r="DV226" s="98"/>
      <c r="DW226" s="98"/>
      <c r="DX226" s="98"/>
      <c r="DY226" s="98"/>
      <c r="DZ226" s="98"/>
      <c r="EA226" s="98"/>
      <c r="EB226" s="98"/>
      <c r="EC226" s="98"/>
      <c r="ED226" s="98"/>
      <c r="EE226" s="98"/>
      <c r="EF226" s="98"/>
      <c r="EG226" s="98"/>
      <c r="EH226" s="98"/>
      <c r="EI226" s="98"/>
      <c r="EJ226" s="98"/>
      <c r="EK226" s="98"/>
      <c r="EL226" s="98"/>
      <c r="EM226" s="98"/>
      <c r="EN226" s="98"/>
      <c r="EO226" s="98"/>
      <c r="EP226" s="98"/>
      <c r="EQ226" s="98"/>
      <c r="ER226" s="98"/>
      <c r="ES226" s="98"/>
      <c r="ET226" s="98"/>
      <c r="EU226" s="98"/>
      <c r="EV226" s="98"/>
      <c r="EW226" s="98"/>
      <c r="EX226" s="98"/>
      <c r="EY226" s="98"/>
      <c r="EZ226" s="98"/>
      <c r="FA226" s="98"/>
      <c r="FB226" s="98"/>
      <c r="FC226" s="98"/>
      <c r="FD226" s="98"/>
      <c r="FE226" s="98"/>
      <c r="FF226" s="98"/>
      <c r="FG226" s="98"/>
      <c r="FH226" s="98"/>
      <c r="FI226" s="98"/>
      <c r="FJ226" s="98"/>
      <c r="FK226" s="98"/>
      <c r="FL226" s="98"/>
      <c r="FM226" s="98"/>
      <c r="FN226" s="98"/>
      <c r="FO226" s="98"/>
      <c r="FP226" s="98"/>
      <c r="FQ226" s="98"/>
      <c r="FR226" s="98"/>
      <c r="FS226" s="98"/>
      <c r="FT226" s="98"/>
      <c r="FU226" s="98"/>
    </row>
    <row r="227" spans="10:177" s="1" customFormat="1">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c r="CN227" s="98"/>
      <c r="CO227" s="98"/>
      <c r="CP227" s="98"/>
      <c r="CQ227" s="98"/>
      <c r="CR227" s="98"/>
      <c r="CS227" s="98"/>
      <c r="CT227" s="98"/>
      <c r="CU227" s="98"/>
      <c r="CV227" s="98"/>
      <c r="CW227" s="98"/>
      <c r="CX227" s="98"/>
      <c r="CY227" s="98"/>
      <c r="CZ227" s="98"/>
      <c r="DA227" s="98"/>
      <c r="DB227" s="98"/>
      <c r="DC227" s="98"/>
      <c r="DD227" s="98"/>
      <c r="DE227" s="98"/>
      <c r="DF227" s="98"/>
      <c r="DG227" s="98"/>
      <c r="DH227" s="98"/>
      <c r="DI227" s="98"/>
      <c r="DJ227" s="98"/>
      <c r="DK227" s="98"/>
      <c r="DL227" s="98"/>
      <c r="DM227" s="98"/>
      <c r="DN227" s="98"/>
      <c r="DO227" s="98"/>
      <c r="DP227" s="98"/>
      <c r="DQ227" s="98"/>
      <c r="DR227" s="98"/>
      <c r="DS227" s="98"/>
      <c r="DT227" s="98"/>
      <c r="DU227" s="98"/>
      <c r="DV227" s="98"/>
      <c r="DW227" s="98"/>
      <c r="DX227" s="98"/>
      <c r="DY227" s="98"/>
      <c r="DZ227" s="98"/>
      <c r="EA227" s="98"/>
      <c r="EB227" s="98"/>
      <c r="EC227" s="98"/>
      <c r="ED227" s="98"/>
      <c r="EE227" s="98"/>
      <c r="EF227" s="98"/>
      <c r="EG227" s="98"/>
      <c r="EH227" s="98"/>
      <c r="EI227" s="98"/>
      <c r="EJ227" s="98"/>
      <c r="EK227" s="98"/>
      <c r="EL227" s="98"/>
      <c r="EM227" s="98"/>
      <c r="EN227" s="98"/>
      <c r="EO227" s="98"/>
      <c r="EP227" s="98"/>
      <c r="EQ227" s="98"/>
      <c r="ER227" s="98"/>
      <c r="ES227" s="98"/>
      <c r="ET227" s="98"/>
      <c r="EU227" s="98"/>
      <c r="EV227" s="98"/>
      <c r="EW227" s="98"/>
      <c r="EX227" s="98"/>
      <c r="EY227" s="98"/>
      <c r="EZ227" s="98"/>
      <c r="FA227" s="98"/>
      <c r="FB227" s="98"/>
      <c r="FC227" s="98"/>
      <c r="FD227" s="98"/>
      <c r="FE227" s="98"/>
      <c r="FF227" s="98"/>
      <c r="FG227" s="98"/>
      <c r="FH227" s="98"/>
      <c r="FI227" s="98"/>
      <c r="FJ227" s="98"/>
      <c r="FK227" s="98"/>
      <c r="FL227" s="98"/>
      <c r="FM227" s="98"/>
      <c r="FN227" s="98"/>
      <c r="FO227" s="98"/>
      <c r="FP227" s="98"/>
      <c r="FQ227" s="98"/>
      <c r="FR227" s="98"/>
      <c r="FS227" s="98"/>
      <c r="FT227" s="98"/>
      <c r="FU227" s="98"/>
    </row>
    <row r="228" spans="10:177" s="1" customFormat="1">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c r="CN228" s="98"/>
      <c r="CO228" s="98"/>
      <c r="CP228" s="98"/>
      <c r="CQ228" s="98"/>
      <c r="CR228" s="98"/>
      <c r="CS228" s="98"/>
      <c r="CT228" s="98"/>
      <c r="CU228" s="98"/>
      <c r="CV228" s="98"/>
      <c r="CW228" s="98"/>
      <c r="CX228" s="98"/>
      <c r="CY228" s="98"/>
      <c r="CZ228" s="98"/>
      <c r="DA228" s="98"/>
      <c r="DB228" s="98"/>
      <c r="DC228" s="98"/>
      <c r="DD228" s="98"/>
      <c r="DE228" s="98"/>
      <c r="DF228" s="98"/>
      <c r="DG228" s="98"/>
      <c r="DH228" s="98"/>
      <c r="DI228" s="98"/>
      <c r="DJ228" s="98"/>
      <c r="DK228" s="98"/>
      <c r="DL228" s="98"/>
      <c r="DM228" s="98"/>
      <c r="DN228" s="98"/>
      <c r="DO228" s="98"/>
      <c r="DP228" s="98"/>
      <c r="DQ228" s="98"/>
      <c r="DR228" s="98"/>
      <c r="DS228" s="98"/>
      <c r="DT228" s="98"/>
      <c r="DU228" s="98"/>
      <c r="DV228" s="98"/>
      <c r="DW228" s="98"/>
      <c r="DX228" s="98"/>
      <c r="DY228" s="98"/>
      <c r="DZ228" s="98"/>
      <c r="EA228" s="98"/>
      <c r="EB228" s="98"/>
      <c r="EC228" s="98"/>
      <c r="ED228" s="98"/>
      <c r="EE228" s="98"/>
      <c r="EF228" s="98"/>
      <c r="EG228" s="98"/>
      <c r="EH228" s="98"/>
      <c r="EI228" s="98"/>
      <c r="EJ228" s="98"/>
      <c r="EK228" s="98"/>
      <c r="EL228" s="98"/>
      <c r="EM228" s="98"/>
      <c r="EN228" s="98"/>
      <c r="EO228" s="98"/>
      <c r="EP228" s="98"/>
      <c r="EQ228" s="98"/>
      <c r="ER228" s="98"/>
      <c r="ES228" s="98"/>
      <c r="ET228" s="98"/>
      <c r="EU228" s="98"/>
      <c r="EV228" s="98"/>
      <c r="EW228" s="98"/>
      <c r="EX228" s="98"/>
      <c r="EY228" s="98"/>
      <c r="EZ228" s="98"/>
      <c r="FA228" s="98"/>
      <c r="FB228" s="98"/>
      <c r="FC228" s="98"/>
      <c r="FD228" s="98"/>
      <c r="FE228" s="98"/>
      <c r="FF228" s="98"/>
      <c r="FG228" s="98"/>
      <c r="FH228" s="98"/>
      <c r="FI228" s="98"/>
      <c r="FJ228" s="98"/>
      <c r="FK228" s="98"/>
      <c r="FL228" s="98"/>
      <c r="FM228" s="98"/>
      <c r="FN228" s="98"/>
      <c r="FO228" s="98"/>
      <c r="FP228" s="98"/>
      <c r="FQ228" s="98"/>
      <c r="FR228" s="98"/>
      <c r="FS228" s="98"/>
      <c r="FT228" s="98"/>
      <c r="FU228" s="98"/>
    </row>
    <row r="229" spans="10:177" s="1" customFormat="1">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c r="CN229" s="98"/>
      <c r="CO229" s="98"/>
      <c r="CP229" s="98"/>
      <c r="CQ229" s="98"/>
      <c r="CR229" s="98"/>
      <c r="CS229" s="98"/>
      <c r="CT229" s="98"/>
      <c r="CU229" s="98"/>
      <c r="CV229" s="98"/>
      <c r="CW229" s="98"/>
      <c r="CX229" s="98"/>
      <c r="CY229" s="98"/>
      <c r="CZ229" s="98"/>
      <c r="DA229" s="98"/>
      <c r="DB229" s="98"/>
      <c r="DC229" s="98"/>
      <c r="DD229" s="98"/>
      <c r="DE229" s="98"/>
      <c r="DF229" s="98"/>
      <c r="DG229" s="98"/>
      <c r="DH229" s="98"/>
      <c r="DI229" s="98"/>
      <c r="DJ229" s="98"/>
      <c r="DK229" s="98"/>
      <c r="DL229" s="98"/>
      <c r="DM229" s="98"/>
      <c r="DN229" s="98"/>
      <c r="DO229" s="98"/>
      <c r="DP229" s="98"/>
      <c r="DQ229" s="98"/>
      <c r="DR229" s="98"/>
      <c r="DS229" s="98"/>
      <c r="DT229" s="98"/>
      <c r="DU229" s="98"/>
      <c r="DV229" s="98"/>
      <c r="DW229" s="98"/>
      <c r="DX229" s="98"/>
      <c r="DY229" s="98"/>
      <c r="DZ229" s="98"/>
      <c r="EA229" s="98"/>
      <c r="EB229" s="98"/>
      <c r="EC229" s="98"/>
      <c r="ED229" s="98"/>
      <c r="EE229" s="98"/>
      <c r="EF229" s="98"/>
      <c r="EG229" s="98"/>
      <c r="EH229" s="98"/>
      <c r="EI229" s="98"/>
      <c r="EJ229" s="98"/>
      <c r="EK229" s="98"/>
      <c r="EL229" s="98"/>
      <c r="EM229" s="98"/>
      <c r="EN229" s="98"/>
      <c r="EO229" s="98"/>
      <c r="EP229" s="98"/>
      <c r="EQ229" s="98"/>
      <c r="ER229" s="98"/>
      <c r="ES229" s="98"/>
      <c r="ET229" s="98"/>
      <c r="EU229" s="98"/>
      <c r="EV229" s="98"/>
      <c r="EW229" s="98"/>
      <c r="EX229" s="98"/>
      <c r="EY229" s="98"/>
      <c r="EZ229" s="98"/>
      <c r="FA229" s="98"/>
      <c r="FB229" s="98"/>
      <c r="FC229" s="98"/>
      <c r="FD229" s="98"/>
      <c r="FE229" s="98"/>
      <c r="FF229" s="98"/>
      <c r="FG229" s="98"/>
      <c r="FH229" s="98"/>
      <c r="FI229" s="98"/>
      <c r="FJ229" s="98"/>
      <c r="FK229" s="98"/>
      <c r="FL229" s="98"/>
      <c r="FM229" s="98"/>
      <c r="FN229" s="98"/>
      <c r="FO229" s="98"/>
      <c r="FP229" s="98"/>
      <c r="FQ229" s="98"/>
      <c r="FR229" s="98"/>
      <c r="FS229" s="98"/>
      <c r="FT229" s="98"/>
      <c r="FU229" s="98"/>
    </row>
    <row r="230" spans="10:177" s="1" customFormat="1">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c r="CN230" s="98"/>
      <c r="CO230" s="98"/>
      <c r="CP230" s="98"/>
      <c r="CQ230" s="98"/>
      <c r="CR230" s="98"/>
      <c r="CS230" s="98"/>
      <c r="CT230" s="98"/>
      <c r="CU230" s="98"/>
      <c r="CV230" s="98"/>
      <c r="CW230" s="98"/>
      <c r="CX230" s="98"/>
      <c r="CY230" s="98"/>
      <c r="CZ230" s="98"/>
      <c r="DA230" s="98"/>
      <c r="DB230" s="98"/>
      <c r="DC230" s="98"/>
      <c r="DD230" s="98"/>
      <c r="DE230" s="98"/>
      <c r="DF230" s="98"/>
      <c r="DG230" s="98"/>
      <c r="DH230" s="98"/>
      <c r="DI230" s="98"/>
      <c r="DJ230" s="98"/>
      <c r="DK230" s="98"/>
      <c r="DL230" s="98"/>
      <c r="DM230" s="98"/>
      <c r="DN230" s="98"/>
      <c r="DO230" s="98"/>
      <c r="DP230" s="98"/>
      <c r="DQ230" s="98"/>
      <c r="DR230" s="98"/>
      <c r="DS230" s="98"/>
      <c r="DT230" s="98"/>
      <c r="DU230" s="98"/>
      <c r="DV230" s="98"/>
      <c r="DW230" s="98"/>
      <c r="DX230" s="98"/>
      <c r="DY230" s="98"/>
      <c r="DZ230" s="98"/>
      <c r="EA230" s="98"/>
      <c r="EB230" s="98"/>
      <c r="EC230" s="98"/>
      <c r="ED230" s="98"/>
      <c r="EE230" s="98"/>
      <c r="EF230" s="98"/>
      <c r="EG230" s="98"/>
      <c r="EH230" s="98"/>
      <c r="EI230" s="98"/>
      <c r="EJ230" s="98"/>
      <c r="EK230" s="98"/>
      <c r="EL230" s="98"/>
      <c r="EM230" s="98"/>
      <c r="EN230" s="98"/>
      <c r="EO230" s="98"/>
      <c r="EP230" s="98"/>
      <c r="EQ230" s="98"/>
      <c r="ER230" s="98"/>
      <c r="ES230" s="98"/>
      <c r="ET230" s="98"/>
      <c r="EU230" s="98"/>
      <c r="EV230" s="98"/>
      <c r="EW230" s="98"/>
      <c r="EX230" s="98"/>
      <c r="EY230" s="98"/>
      <c r="EZ230" s="98"/>
      <c r="FA230" s="98"/>
      <c r="FB230" s="98"/>
      <c r="FC230" s="98"/>
      <c r="FD230" s="98"/>
      <c r="FE230" s="98"/>
      <c r="FF230" s="98"/>
      <c r="FG230" s="98"/>
      <c r="FH230" s="98"/>
      <c r="FI230" s="98"/>
      <c r="FJ230" s="98"/>
      <c r="FK230" s="98"/>
      <c r="FL230" s="98"/>
      <c r="FM230" s="98"/>
      <c r="FN230" s="98"/>
      <c r="FO230" s="98"/>
      <c r="FP230" s="98"/>
      <c r="FQ230" s="98"/>
      <c r="FR230" s="98"/>
      <c r="FS230" s="98"/>
      <c r="FT230" s="98"/>
      <c r="FU230" s="98"/>
    </row>
    <row r="231" spans="10:177" s="1" customFormat="1">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c r="CN231" s="98"/>
      <c r="CO231" s="98"/>
      <c r="CP231" s="98"/>
      <c r="CQ231" s="98"/>
      <c r="CR231" s="98"/>
      <c r="CS231" s="98"/>
      <c r="CT231" s="98"/>
      <c r="CU231" s="98"/>
      <c r="CV231" s="98"/>
      <c r="CW231" s="98"/>
      <c r="CX231" s="98"/>
      <c r="CY231" s="98"/>
      <c r="CZ231" s="98"/>
      <c r="DA231" s="98"/>
      <c r="DB231" s="98"/>
      <c r="DC231" s="98"/>
      <c r="DD231" s="98"/>
      <c r="DE231" s="98"/>
      <c r="DF231" s="98"/>
      <c r="DG231" s="98"/>
      <c r="DH231" s="98"/>
      <c r="DI231" s="98"/>
      <c r="DJ231" s="98"/>
      <c r="DK231" s="98"/>
      <c r="DL231" s="98"/>
      <c r="DM231" s="98"/>
      <c r="DN231" s="98"/>
      <c r="DO231" s="98"/>
      <c r="DP231" s="98"/>
      <c r="DQ231" s="98"/>
      <c r="DR231" s="98"/>
      <c r="DS231" s="98"/>
      <c r="DT231" s="98"/>
      <c r="DU231" s="98"/>
      <c r="DV231" s="98"/>
      <c r="DW231" s="98"/>
      <c r="DX231" s="98"/>
      <c r="DY231" s="98"/>
      <c r="DZ231" s="98"/>
      <c r="EA231" s="98"/>
      <c r="EB231" s="98"/>
      <c r="EC231" s="98"/>
      <c r="ED231" s="98"/>
      <c r="EE231" s="98"/>
      <c r="EF231" s="98"/>
      <c r="EG231" s="98"/>
      <c r="EH231" s="98"/>
      <c r="EI231" s="98"/>
      <c r="EJ231" s="98"/>
      <c r="EK231" s="98"/>
      <c r="EL231" s="98"/>
      <c r="EM231" s="98"/>
      <c r="EN231" s="98"/>
      <c r="EO231" s="98"/>
      <c r="EP231" s="98"/>
      <c r="EQ231" s="98"/>
      <c r="ER231" s="98"/>
      <c r="ES231" s="98"/>
      <c r="ET231" s="98"/>
      <c r="EU231" s="98"/>
      <c r="EV231" s="98"/>
      <c r="EW231" s="98"/>
      <c r="EX231" s="98"/>
      <c r="EY231" s="98"/>
      <c r="EZ231" s="98"/>
      <c r="FA231" s="98"/>
      <c r="FB231" s="98"/>
      <c r="FC231" s="98"/>
      <c r="FD231" s="98"/>
      <c r="FE231" s="98"/>
      <c r="FF231" s="98"/>
      <c r="FG231" s="98"/>
      <c r="FH231" s="98"/>
      <c r="FI231" s="98"/>
      <c r="FJ231" s="98"/>
      <c r="FK231" s="98"/>
      <c r="FL231" s="98"/>
      <c r="FM231" s="98"/>
      <c r="FN231" s="98"/>
      <c r="FO231" s="98"/>
      <c r="FP231" s="98"/>
      <c r="FQ231" s="98"/>
      <c r="FR231" s="98"/>
      <c r="FS231" s="98"/>
      <c r="FT231" s="98"/>
      <c r="FU231" s="98"/>
    </row>
    <row r="232" spans="10:177" s="1" customFormat="1">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c r="CN232" s="98"/>
      <c r="CO232" s="98"/>
      <c r="CP232" s="98"/>
      <c r="CQ232" s="98"/>
      <c r="CR232" s="98"/>
      <c r="CS232" s="98"/>
      <c r="CT232" s="98"/>
      <c r="CU232" s="98"/>
      <c r="CV232" s="98"/>
      <c r="CW232" s="98"/>
      <c r="CX232" s="98"/>
      <c r="CY232" s="98"/>
      <c r="CZ232" s="98"/>
      <c r="DA232" s="98"/>
      <c r="DB232" s="98"/>
      <c r="DC232" s="98"/>
      <c r="DD232" s="98"/>
      <c r="DE232" s="98"/>
      <c r="DF232" s="98"/>
      <c r="DG232" s="98"/>
      <c r="DH232" s="98"/>
      <c r="DI232" s="98"/>
      <c r="DJ232" s="98"/>
      <c r="DK232" s="98"/>
      <c r="DL232" s="98"/>
      <c r="DM232" s="98"/>
      <c r="DN232" s="98"/>
      <c r="DO232" s="98"/>
      <c r="DP232" s="98"/>
      <c r="DQ232" s="98"/>
      <c r="DR232" s="98"/>
      <c r="DS232" s="98"/>
      <c r="DT232" s="98"/>
      <c r="DU232" s="98"/>
      <c r="DV232" s="98"/>
      <c r="DW232" s="98"/>
      <c r="DX232" s="98"/>
      <c r="DY232" s="98"/>
      <c r="DZ232" s="98"/>
      <c r="EA232" s="98"/>
      <c r="EB232" s="98"/>
      <c r="EC232" s="98"/>
      <c r="ED232" s="98"/>
      <c r="EE232" s="98"/>
      <c r="EF232" s="98"/>
      <c r="EG232" s="98"/>
      <c r="EH232" s="98"/>
      <c r="EI232" s="98"/>
      <c r="EJ232" s="98"/>
      <c r="EK232" s="98"/>
      <c r="EL232" s="98"/>
      <c r="EM232" s="98"/>
      <c r="EN232" s="98"/>
      <c r="EO232" s="98"/>
      <c r="EP232" s="98"/>
      <c r="EQ232" s="98"/>
      <c r="ER232" s="98"/>
      <c r="ES232" s="98"/>
      <c r="ET232" s="98"/>
      <c r="EU232" s="98"/>
      <c r="EV232" s="98"/>
      <c r="EW232" s="98"/>
      <c r="EX232" s="98"/>
      <c r="EY232" s="98"/>
      <c r="EZ232" s="98"/>
      <c r="FA232" s="98"/>
      <c r="FB232" s="98"/>
      <c r="FC232" s="98"/>
      <c r="FD232" s="98"/>
      <c r="FE232" s="98"/>
      <c r="FF232" s="98"/>
      <c r="FG232" s="98"/>
      <c r="FH232" s="98"/>
      <c r="FI232" s="98"/>
      <c r="FJ232" s="98"/>
      <c r="FK232" s="98"/>
      <c r="FL232" s="98"/>
      <c r="FM232" s="98"/>
      <c r="FN232" s="98"/>
      <c r="FO232" s="98"/>
      <c r="FP232" s="98"/>
      <c r="FQ232" s="98"/>
      <c r="FR232" s="98"/>
      <c r="FS232" s="98"/>
      <c r="FT232" s="98"/>
      <c r="FU232" s="98"/>
    </row>
    <row r="233" spans="10:177" s="1" customFormat="1">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c r="CN233" s="98"/>
      <c r="CO233" s="98"/>
      <c r="CP233" s="98"/>
      <c r="CQ233" s="98"/>
      <c r="CR233" s="98"/>
      <c r="CS233" s="98"/>
      <c r="CT233" s="98"/>
      <c r="CU233" s="98"/>
      <c r="CV233" s="98"/>
      <c r="CW233" s="98"/>
      <c r="CX233" s="98"/>
      <c r="CY233" s="98"/>
      <c r="CZ233" s="98"/>
      <c r="DA233" s="98"/>
      <c r="DB233" s="98"/>
      <c r="DC233" s="98"/>
      <c r="DD233" s="98"/>
      <c r="DE233" s="98"/>
      <c r="DF233" s="98"/>
      <c r="DG233" s="98"/>
      <c r="DH233" s="98"/>
      <c r="DI233" s="98"/>
      <c r="DJ233" s="98"/>
      <c r="DK233" s="98"/>
      <c r="DL233" s="98"/>
      <c r="DM233" s="98"/>
      <c r="DN233" s="98"/>
      <c r="DO233" s="98"/>
      <c r="DP233" s="98"/>
      <c r="DQ233" s="98"/>
      <c r="DR233" s="98"/>
      <c r="DS233" s="98"/>
      <c r="DT233" s="98"/>
      <c r="DU233" s="98"/>
      <c r="DV233" s="98"/>
      <c r="DW233" s="98"/>
      <c r="DX233" s="98"/>
      <c r="DY233" s="98"/>
      <c r="DZ233" s="98"/>
      <c r="EA233" s="98"/>
      <c r="EB233" s="98"/>
      <c r="EC233" s="98"/>
      <c r="ED233" s="98"/>
      <c r="EE233" s="98"/>
      <c r="EF233" s="98"/>
      <c r="EG233" s="98"/>
      <c r="EH233" s="98"/>
      <c r="EI233" s="98"/>
      <c r="EJ233" s="98"/>
      <c r="EK233" s="98"/>
      <c r="EL233" s="98"/>
      <c r="EM233" s="98"/>
      <c r="EN233" s="98"/>
      <c r="EO233" s="98"/>
      <c r="EP233" s="98"/>
      <c r="EQ233" s="98"/>
      <c r="ER233" s="98"/>
      <c r="ES233" s="98"/>
      <c r="ET233" s="98"/>
      <c r="EU233" s="98"/>
      <c r="EV233" s="98"/>
      <c r="EW233" s="98"/>
      <c r="EX233" s="98"/>
      <c r="EY233" s="98"/>
      <c r="EZ233" s="98"/>
      <c r="FA233" s="98"/>
      <c r="FB233" s="98"/>
      <c r="FC233" s="98"/>
      <c r="FD233" s="98"/>
      <c r="FE233" s="98"/>
      <c r="FF233" s="98"/>
      <c r="FG233" s="98"/>
      <c r="FH233" s="98"/>
      <c r="FI233" s="98"/>
      <c r="FJ233" s="98"/>
      <c r="FK233" s="98"/>
      <c r="FL233" s="98"/>
      <c r="FM233" s="98"/>
      <c r="FN233" s="98"/>
      <c r="FO233" s="98"/>
      <c r="FP233" s="98"/>
      <c r="FQ233" s="98"/>
      <c r="FR233" s="98"/>
      <c r="FS233" s="98"/>
      <c r="FT233" s="98"/>
      <c r="FU233" s="98"/>
    </row>
    <row r="234" spans="10:177" s="1" customFormat="1">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c r="CN234" s="98"/>
      <c r="CO234" s="98"/>
      <c r="CP234" s="98"/>
      <c r="CQ234" s="98"/>
      <c r="CR234" s="98"/>
      <c r="CS234" s="98"/>
      <c r="CT234" s="98"/>
      <c r="CU234" s="98"/>
      <c r="CV234" s="98"/>
      <c r="CW234" s="98"/>
      <c r="CX234" s="98"/>
      <c r="CY234" s="98"/>
      <c r="CZ234" s="98"/>
      <c r="DA234" s="98"/>
      <c r="DB234" s="98"/>
      <c r="DC234" s="98"/>
      <c r="DD234" s="98"/>
      <c r="DE234" s="98"/>
      <c r="DF234" s="98"/>
      <c r="DG234" s="98"/>
      <c r="DH234" s="98"/>
      <c r="DI234" s="98"/>
      <c r="DJ234" s="98"/>
      <c r="DK234" s="98"/>
      <c r="DL234" s="98"/>
      <c r="DM234" s="98"/>
      <c r="DN234" s="98"/>
      <c r="DO234" s="98"/>
      <c r="DP234" s="98"/>
      <c r="DQ234" s="98"/>
      <c r="DR234" s="98"/>
      <c r="DS234" s="98"/>
      <c r="DT234" s="98"/>
      <c r="DU234" s="98"/>
      <c r="DV234" s="98"/>
      <c r="DW234" s="98"/>
      <c r="DX234" s="98"/>
      <c r="DY234" s="98"/>
      <c r="DZ234" s="98"/>
      <c r="EA234" s="98"/>
      <c r="EB234" s="98"/>
      <c r="EC234" s="98"/>
      <c r="ED234" s="98"/>
      <c r="EE234" s="98"/>
      <c r="EF234" s="98"/>
      <c r="EG234" s="98"/>
      <c r="EH234" s="98"/>
      <c r="EI234" s="98"/>
      <c r="EJ234" s="98"/>
      <c r="EK234" s="98"/>
      <c r="EL234" s="98"/>
      <c r="EM234" s="98"/>
      <c r="EN234" s="98"/>
      <c r="EO234" s="98"/>
      <c r="EP234" s="98"/>
      <c r="EQ234" s="98"/>
      <c r="ER234" s="98"/>
      <c r="ES234" s="98"/>
      <c r="ET234" s="98"/>
      <c r="EU234" s="98"/>
      <c r="EV234" s="98"/>
      <c r="EW234" s="98"/>
      <c r="EX234" s="98"/>
      <c r="EY234" s="98"/>
      <c r="EZ234" s="98"/>
      <c r="FA234" s="98"/>
      <c r="FB234" s="98"/>
      <c r="FC234" s="98"/>
      <c r="FD234" s="98"/>
      <c r="FE234" s="98"/>
      <c r="FF234" s="98"/>
      <c r="FG234" s="98"/>
      <c r="FH234" s="98"/>
      <c r="FI234" s="98"/>
      <c r="FJ234" s="98"/>
      <c r="FK234" s="98"/>
      <c r="FL234" s="98"/>
      <c r="FM234" s="98"/>
      <c r="FN234" s="98"/>
      <c r="FO234" s="98"/>
      <c r="FP234" s="98"/>
      <c r="FQ234" s="98"/>
      <c r="FR234" s="98"/>
      <c r="FS234" s="98"/>
      <c r="FT234" s="98"/>
      <c r="FU234" s="98"/>
    </row>
    <row r="235" spans="10:177" s="1" customFormat="1">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c r="CN235" s="98"/>
      <c r="CO235" s="98"/>
      <c r="CP235" s="98"/>
      <c r="CQ235" s="98"/>
      <c r="CR235" s="98"/>
      <c r="CS235" s="98"/>
      <c r="CT235" s="98"/>
      <c r="CU235" s="98"/>
      <c r="CV235" s="98"/>
      <c r="CW235" s="98"/>
      <c r="CX235" s="98"/>
      <c r="CY235" s="98"/>
      <c r="CZ235" s="98"/>
      <c r="DA235" s="98"/>
      <c r="DB235" s="98"/>
      <c r="DC235" s="98"/>
      <c r="DD235" s="98"/>
      <c r="DE235" s="98"/>
      <c r="DF235" s="98"/>
      <c r="DG235" s="98"/>
      <c r="DH235" s="98"/>
      <c r="DI235" s="98"/>
      <c r="DJ235" s="98"/>
      <c r="DK235" s="98"/>
      <c r="DL235" s="98"/>
      <c r="DM235" s="98"/>
      <c r="DN235" s="98"/>
      <c r="DO235" s="98"/>
      <c r="DP235" s="98"/>
      <c r="DQ235" s="98"/>
      <c r="DR235" s="98"/>
      <c r="DS235" s="98"/>
      <c r="DT235" s="98"/>
      <c r="DU235" s="98"/>
      <c r="DV235" s="98"/>
      <c r="DW235" s="98"/>
      <c r="DX235" s="98"/>
      <c r="DY235" s="98"/>
      <c r="DZ235" s="98"/>
      <c r="EA235" s="98"/>
      <c r="EB235" s="98"/>
      <c r="EC235" s="98"/>
      <c r="ED235" s="98"/>
      <c r="EE235" s="98"/>
      <c r="EF235" s="98"/>
      <c r="EG235" s="98"/>
      <c r="EH235" s="98"/>
      <c r="EI235" s="98"/>
      <c r="EJ235" s="98"/>
      <c r="EK235" s="98"/>
      <c r="EL235" s="98"/>
      <c r="EM235" s="98"/>
      <c r="EN235" s="98"/>
      <c r="EO235" s="98"/>
      <c r="EP235" s="98"/>
      <c r="EQ235" s="98"/>
      <c r="ER235" s="98"/>
      <c r="ES235" s="98"/>
      <c r="ET235" s="98"/>
      <c r="EU235" s="98"/>
      <c r="EV235" s="98"/>
      <c r="EW235" s="98"/>
      <c r="EX235" s="98"/>
      <c r="EY235" s="98"/>
      <c r="EZ235" s="98"/>
      <c r="FA235" s="98"/>
      <c r="FB235" s="98"/>
      <c r="FC235" s="98"/>
      <c r="FD235" s="98"/>
      <c r="FE235" s="98"/>
      <c r="FF235" s="98"/>
      <c r="FG235" s="98"/>
      <c r="FH235" s="98"/>
      <c r="FI235" s="98"/>
      <c r="FJ235" s="98"/>
      <c r="FK235" s="98"/>
      <c r="FL235" s="98"/>
      <c r="FM235" s="98"/>
      <c r="FN235" s="98"/>
      <c r="FO235" s="98"/>
      <c r="FP235" s="98"/>
      <c r="FQ235" s="98"/>
      <c r="FR235" s="98"/>
      <c r="FS235" s="98"/>
      <c r="FT235" s="98"/>
      <c r="FU235" s="98"/>
    </row>
    <row r="236" spans="10:177" s="1" customFormat="1">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c r="CN236" s="98"/>
      <c r="CO236" s="98"/>
      <c r="CP236" s="98"/>
      <c r="CQ236" s="98"/>
      <c r="CR236" s="98"/>
      <c r="CS236" s="98"/>
      <c r="CT236" s="98"/>
      <c r="CU236" s="98"/>
      <c r="CV236" s="98"/>
      <c r="CW236" s="98"/>
      <c r="CX236" s="98"/>
      <c r="CY236" s="98"/>
      <c r="CZ236" s="98"/>
      <c r="DA236" s="98"/>
      <c r="DB236" s="98"/>
      <c r="DC236" s="98"/>
      <c r="DD236" s="98"/>
      <c r="DE236" s="98"/>
      <c r="DF236" s="98"/>
      <c r="DG236" s="98"/>
      <c r="DH236" s="98"/>
      <c r="DI236" s="98"/>
      <c r="DJ236" s="98"/>
      <c r="DK236" s="98"/>
      <c r="DL236" s="98"/>
      <c r="DM236" s="98"/>
      <c r="DN236" s="98"/>
      <c r="DO236" s="98"/>
      <c r="DP236" s="98"/>
      <c r="DQ236" s="98"/>
      <c r="DR236" s="98"/>
      <c r="DS236" s="98"/>
      <c r="DT236" s="98"/>
      <c r="DU236" s="98"/>
      <c r="DV236" s="98"/>
      <c r="DW236" s="98"/>
      <c r="DX236" s="98"/>
      <c r="DY236" s="98"/>
      <c r="DZ236" s="98"/>
      <c r="EA236" s="98"/>
      <c r="EB236" s="98"/>
      <c r="EC236" s="98"/>
      <c r="ED236" s="98"/>
      <c r="EE236" s="98"/>
      <c r="EF236" s="98"/>
      <c r="EG236" s="98"/>
      <c r="EH236" s="98"/>
      <c r="EI236" s="98"/>
      <c r="EJ236" s="98"/>
      <c r="EK236" s="98"/>
      <c r="EL236" s="98"/>
      <c r="EM236" s="98"/>
      <c r="EN236" s="98"/>
      <c r="EO236" s="98"/>
      <c r="EP236" s="98"/>
      <c r="EQ236" s="98"/>
      <c r="ER236" s="98"/>
      <c r="ES236" s="98"/>
      <c r="ET236" s="98"/>
      <c r="EU236" s="98"/>
      <c r="EV236" s="98"/>
      <c r="EW236" s="98"/>
      <c r="EX236" s="98"/>
      <c r="EY236" s="98"/>
      <c r="EZ236" s="98"/>
      <c r="FA236" s="98"/>
      <c r="FB236" s="98"/>
      <c r="FC236" s="98"/>
      <c r="FD236" s="98"/>
      <c r="FE236" s="98"/>
      <c r="FF236" s="98"/>
      <c r="FG236" s="98"/>
      <c r="FH236" s="98"/>
      <c r="FI236" s="98"/>
      <c r="FJ236" s="98"/>
      <c r="FK236" s="98"/>
      <c r="FL236" s="98"/>
      <c r="FM236" s="98"/>
      <c r="FN236" s="98"/>
      <c r="FO236" s="98"/>
      <c r="FP236" s="98"/>
      <c r="FQ236" s="98"/>
      <c r="FR236" s="98"/>
      <c r="FS236" s="98"/>
      <c r="FT236" s="98"/>
      <c r="FU236" s="98"/>
    </row>
    <row r="237" spans="10:177" s="1" customFormat="1">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c r="CN237" s="98"/>
      <c r="CO237" s="98"/>
      <c r="CP237" s="98"/>
      <c r="CQ237" s="98"/>
      <c r="CR237" s="98"/>
      <c r="CS237" s="98"/>
      <c r="CT237" s="98"/>
      <c r="CU237" s="98"/>
      <c r="CV237" s="98"/>
      <c r="CW237" s="98"/>
      <c r="CX237" s="98"/>
      <c r="CY237" s="98"/>
      <c r="CZ237" s="98"/>
      <c r="DA237" s="98"/>
      <c r="DB237" s="98"/>
      <c r="DC237" s="98"/>
      <c r="DD237" s="98"/>
      <c r="DE237" s="98"/>
      <c r="DF237" s="98"/>
      <c r="DG237" s="98"/>
      <c r="DH237" s="98"/>
      <c r="DI237" s="98"/>
      <c r="DJ237" s="98"/>
      <c r="DK237" s="98"/>
      <c r="DL237" s="98"/>
      <c r="DM237" s="98"/>
      <c r="DN237" s="98"/>
      <c r="DO237" s="98"/>
      <c r="DP237" s="98"/>
      <c r="DQ237" s="98"/>
      <c r="DR237" s="98"/>
      <c r="DS237" s="98"/>
      <c r="DT237" s="98"/>
      <c r="DU237" s="98"/>
      <c r="DV237" s="98"/>
      <c r="DW237" s="98"/>
      <c r="DX237" s="98"/>
      <c r="DY237" s="98"/>
      <c r="DZ237" s="98"/>
      <c r="EA237" s="98"/>
      <c r="EB237" s="98"/>
      <c r="EC237" s="98"/>
      <c r="ED237" s="98"/>
      <c r="EE237" s="98"/>
      <c r="EF237" s="98"/>
      <c r="EG237" s="98"/>
      <c r="EH237" s="98"/>
      <c r="EI237" s="98"/>
      <c r="EJ237" s="98"/>
      <c r="EK237" s="98"/>
      <c r="EL237" s="98"/>
      <c r="EM237" s="98"/>
      <c r="EN237" s="98"/>
      <c r="EO237" s="98"/>
      <c r="EP237" s="98"/>
      <c r="EQ237" s="98"/>
      <c r="ER237" s="98"/>
      <c r="ES237" s="98"/>
      <c r="ET237" s="98"/>
      <c r="EU237" s="98"/>
      <c r="EV237" s="98"/>
      <c r="EW237" s="98"/>
      <c r="EX237" s="98"/>
      <c r="EY237" s="98"/>
      <c r="EZ237" s="98"/>
      <c r="FA237" s="98"/>
      <c r="FB237" s="98"/>
      <c r="FC237" s="98"/>
      <c r="FD237" s="98"/>
      <c r="FE237" s="98"/>
      <c r="FF237" s="98"/>
      <c r="FG237" s="98"/>
      <c r="FH237" s="98"/>
      <c r="FI237" s="98"/>
      <c r="FJ237" s="98"/>
      <c r="FK237" s="98"/>
      <c r="FL237" s="98"/>
      <c r="FM237" s="98"/>
      <c r="FN237" s="98"/>
      <c r="FO237" s="98"/>
      <c r="FP237" s="98"/>
      <c r="FQ237" s="98"/>
      <c r="FR237" s="98"/>
      <c r="FS237" s="98"/>
      <c r="FT237" s="98"/>
      <c r="FU237" s="98"/>
    </row>
    <row r="238" spans="10:177" s="1" customFormat="1">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c r="CN238" s="98"/>
      <c r="CO238" s="98"/>
      <c r="CP238" s="98"/>
      <c r="CQ238" s="98"/>
      <c r="CR238" s="98"/>
      <c r="CS238" s="98"/>
      <c r="CT238" s="98"/>
      <c r="CU238" s="98"/>
      <c r="CV238" s="98"/>
      <c r="CW238" s="98"/>
      <c r="CX238" s="98"/>
      <c r="CY238" s="98"/>
      <c r="CZ238" s="98"/>
      <c r="DA238" s="98"/>
      <c r="DB238" s="98"/>
      <c r="DC238" s="98"/>
      <c r="DD238" s="98"/>
      <c r="DE238" s="98"/>
      <c r="DF238" s="98"/>
      <c r="DG238" s="98"/>
      <c r="DH238" s="98"/>
      <c r="DI238" s="98"/>
      <c r="DJ238" s="98"/>
      <c r="DK238" s="98"/>
      <c r="DL238" s="98"/>
      <c r="DM238" s="98"/>
      <c r="DN238" s="98"/>
      <c r="DO238" s="98"/>
      <c r="DP238" s="98"/>
      <c r="DQ238" s="98"/>
      <c r="DR238" s="98"/>
      <c r="DS238" s="98"/>
      <c r="DT238" s="98"/>
      <c r="DU238" s="98"/>
      <c r="DV238" s="98"/>
      <c r="DW238" s="98"/>
      <c r="DX238" s="98"/>
      <c r="DY238" s="98"/>
      <c r="DZ238" s="98"/>
      <c r="EA238" s="98"/>
      <c r="EB238" s="98"/>
      <c r="EC238" s="98"/>
      <c r="ED238" s="98"/>
      <c r="EE238" s="98"/>
      <c r="EF238" s="98"/>
      <c r="EG238" s="98"/>
      <c r="EH238" s="98"/>
      <c r="EI238" s="98"/>
      <c r="EJ238" s="98"/>
      <c r="EK238" s="98"/>
      <c r="EL238" s="98"/>
      <c r="EM238" s="98"/>
      <c r="EN238" s="98"/>
      <c r="EO238" s="98"/>
      <c r="EP238" s="98"/>
      <c r="EQ238" s="98"/>
      <c r="ER238" s="98"/>
      <c r="ES238" s="98"/>
      <c r="ET238" s="98"/>
      <c r="EU238" s="98"/>
      <c r="EV238" s="98"/>
      <c r="EW238" s="98"/>
      <c r="EX238" s="98"/>
      <c r="EY238" s="98"/>
      <c r="EZ238" s="98"/>
      <c r="FA238" s="98"/>
      <c r="FB238" s="98"/>
      <c r="FC238" s="98"/>
      <c r="FD238" s="98"/>
      <c r="FE238" s="98"/>
      <c r="FF238" s="98"/>
      <c r="FG238" s="98"/>
      <c r="FH238" s="98"/>
      <c r="FI238" s="98"/>
      <c r="FJ238" s="98"/>
      <c r="FK238" s="98"/>
      <c r="FL238" s="98"/>
      <c r="FM238" s="98"/>
      <c r="FN238" s="98"/>
      <c r="FO238" s="98"/>
      <c r="FP238" s="98"/>
      <c r="FQ238" s="98"/>
      <c r="FR238" s="98"/>
      <c r="FS238" s="98"/>
      <c r="FT238" s="98"/>
      <c r="FU238" s="98"/>
    </row>
    <row r="239" spans="10:177" s="1" customFormat="1">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c r="CN239" s="98"/>
      <c r="CO239" s="98"/>
      <c r="CP239" s="98"/>
      <c r="CQ239" s="98"/>
      <c r="CR239" s="98"/>
      <c r="CS239" s="98"/>
      <c r="CT239" s="98"/>
      <c r="CU239" s="98"/>
      <c r="CV239" s="98"/>
      <c r="CW239" s="98"/>
      <c r="CX239" s="98"/>
      <c r="CY239" s="98"/>
      <c r="CZ239" s="98"/>
      <c r="DA239" s="98"/>
      <c r="DB239" s="98"/>
      <c r="DC239" s="98"/>
      <c r="DD239" s="98"/>
      <c r="DE239" s="98"/>
      <c r="DF239" s="98"/>
      <c r="DG239" s="98"/>
      <c r="DH239" s="98"/>
      <c r="DI239" s="98"/>
      <c r="DJ239" s="98"/>
      <c r="DK239" s="98"/>
      <c r="DL239" s="98"/>
      <c r="DM239" s="98"/>
      <c r="DN239" s="98"/>
      <c r="DO239" s="98"/>
      <c r="DP239" s="98"/>
      <c r="DQ239" s="98"/>
      <c r="DR239" s="98"/>
      <c r="DS239" s="98"/>
      <c r="DT239" s="98"/>
      <c r="DU239" s="98"/>
      <c r="DV239" s="98"/>
      <c r="DW239" s="98"/>
      <c r="DX239" s="98"/>
      <c r="DY239" s="98"/>
      <c r="DZ239" s="98"/>
      <c r="EA239" s="98"/>
      <c r="EB239" s="98"/>
      <c r="EC239" s="98"/>
      <c r="ED239" s="98"/>
      <c r="EE239" s="98"/>
      <c r="EF239" s="98"/>
      <c r="EG239" s="98"/>
      <c r="EH239" s="98"/>
      <c r="EI239" s="98"/>
      <c r="EJ239" s="98"/>
      <c r="EK239" s="98"/>
      <c r="EL239" s="98"/>
      <c r="EM239" s="98"/>
      <c r="EN239" s="98"/>
      <c r="EO239" s="98"/>
      <c r="EP239" s="98"/>
      <c r="EQ239" s="98"/>
      <c r="ER239" s="98"/>
      <c r="ES239" s="98"/>
      <c r="ET239" s="98"/>
      <c r="EU239" s="98"/>
      <c r="EV239" s="98"/>
      <c r="EW239" s="98"/>
      <c r="EX239" s="98"/>
      <c r="EY239" s="98"/>
      <c r="EZ239" s="98"/>
      <c r="FA239" s="98"/>
      <c r="FB239" s="98"/>
      <c r="FC239" s="98"/>
      <c r="FD239" s="98"/>
      <c r="FE239" s="98"/>
      <c r="FF239" s="98"/>
      <c r="FG239" s="98"/>
      <c r="FH239" s="98"/>
      <c r="FI239" s="98"/>
      <c r="FJ239" s="98"/>
      <c r="FK239" s="98"/>
      <c r="FL239" s="98"/>
      <c r="FM239" s="98"/>
      <c r="FN239" s="98"/>
      <c r="FO239" s="98"/>
      <c r="FP239" s="98"/>
      <c r="FQ239" s="98"/>
      <c r="FR239" s="98"/>
      <c r="FS239" s="98"/>
      <c r="FT239" s="98"/>
      <c r="FU239" s="98"/>
    </row>
    <row r="240" spans="10:177" s="1" customFormat="1">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c r="CN240" s="98"/>
      <c r="CO240" s="98"/>
      <c r="CP240" s="98"/>
      <c r="CQ240" s="98"/>
      <c r="CR240" s="98"/>
      <c r="CS240" s="98"/>
      <c r="CT240" s="98"/>
      <c r="CU240" s="98"/>
      <c r="CV240" s="98"/>
      <c r="CW240" s="98"/>
      <c r="CX240" s="98"/>
      <c r="CY240" s="98"/>
      <c r="CZ240" s="98"/>
      <c r="DA240" s="98"/>
      <c r="DB240" s="98"/>
      <c r="DC240" s="98"/>
      <c r="DD240" s="98"/>
      <c r="DE240" s="98"/>
      <c r="DF240" s="98"/>
      <c r="DG240" s="98"/>
      <c r="DH240" s="98"/>
      <c r="DI240" s="98"/>
      <c r="DJ240" s="98"/>
      <c r="DK240" s="98"/>
      <c r="DL240" s="98"/>
      <c r="DM240" s="98"/>
      <c r="DN240" s="98"/>
      <c r="DO240" s="98"/>
      <c r="DP240" s="98"/>
      <c r="DQ240" s="98"/>
      <c r="DR240" s="98"/>
      <c r="DS240" s="98"/>
      <c r="DT240" s="98"/>
      <c r="DU240" s="98"/>
      <c r="DV240" s="98"/>
      <c r="DW240" s="98"/>
      <c r="DX240" s="98"/>
      <c r="DY240" s="98"/>
      <c r="DZ240" s="98"/>
      <c r="EA240" s="98"/>
      <c r="EB240" s="98"/>
      <c r="EC240" s="98"/>
      <c r="ED240" s="98"/>
      <c r="EE240" s="98"/>
      <c r="EF240" s="98"/>
      <c r="EG240" s="98"/>
      <c r="EH240" s="98"/>
      <c r="EI240" s="98"/>
      <c r="EJ240" s="98"/>
      <c r="EK240" s="98"/>
      <c r="EL240" s="98"/>
      <c r="EM240" s="98"/>
      <c r="EN240" s="98"/>
      <c r="EO240" s="98"/>
      <c r="EP240" s="98"/>
      <c r="EQ240" s="98"/>
      <c r="ER240" s="98"/>
      <c r="ES240" s="98"/>
      <c r="ET240" s="98"/>
      <c r="EU240" s="98"/>
      <c r="EV240" s="98"/>
      <c r="EW240" s="98"/>
      <c r="EX240" s="98"/>
      <c r="EY240" s="98"/>
      <c r="EZ240" s="98"/>
      <c r="FA240" s="98"/>
      <c r="FB240" s="98"/>
      <c r="FC240" s="98"/>
      <c r="FD240" s="98"/>
      <c r="FE240" s="98"/>
      <c r="FF240" s="98"/>
      <c r="FG240" s="98"/>
      <c r="FH240" s="98"/>
      <c r="FI240" s="98"/>
      <c r="FJ240" s="98"/>
      <c r="FK240" s="98"/>
      <c r="FL240" s="98"/>
      <c r="FM240" s="98"/>
      <c r="FN240" s="98"/>
      <c r="FO240" s="98"/>
      <c r="FP240" s="98"/>
      <c r="FQ240" s="98"/>
      <c r="FR240" s="98"/>
      <c r="FS240" s="98"/>
      <c r="FT240" s="98"/>
      <c r="FU240" s="98"/>
    </row>
    <row r="241" spans="10:177" s="1" customFormat="1">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c r="CN241" s="98"/>
      <c r="CO241" s="98"/>
      <c r="CP241" s="98"/>
      <c r="CQ241" s="98"/>
      <c r="CR241" s="98"/>
      <c r="CS241" s="98"/>
      <c r="CT241" s="98"/>
      <c r="CU241" s="98"/>
      <c r="CV241" s="98"/>
      <c r="CW241" s="98"/>
      <c r="CX241" s="98"/>
      <c r="CY241" s="98"/>
      <c r="CZ241" s="98"/>
      <c r="DA241" s="98"/>
      <c r="DB241" s="98"/>
      <c r="DC241" s="98"/>
      <c r="DD241" s="98"/>
      <c r="DE241" s="98"/>
      <c r="DF241" s="98"/>
      <c r="DG241" s="98"/>
      <c r="DH241" s="98"/>
      <c r="DI241" s="98"/>
      <c r="DJ241" s="98"/>
      <c r="DK241" s="98"/>
      <c r="DL241" s="98"/>
      <c r="DM241" s="98"/>
      <c r="DN241" s="98"/>
      <c r="DO241" s="98"/>
      <c r="DP241" s="98"/>
      <c r="DQ241" s="98"/>
      <c r="DR241" s="98"/>
      <c r="DS241" s="98"/>
      <c r="DT241" s="98"/>
      <c r="DU241" s="98"/>
      <c r="DV241" s="98"/>
      <c r="DW241" s="98"/>
      <c r="DX241" s="98"/>
      <c r="DY241" s="98"/>
      <c r="DZ241" s="98"/>
      <c r="EA241" s="98"/>
      <c r="EB241" s="98"/>
      <c r="EC241" s="98"/>
      <c r="ED241" s="98"/>
      <c r="EE241" s="98"/>
      <c r="EF241" s="98"/>
      <c r="EG241" s="98"/>
      <c r="EH241" s="98"/>
      <c r="EI241" s="98"/>
      <c r="EJ241" s="98"/>
      <c r="EK241" s="98"/>
      <c r="EL241" s="98"/>
      <c r="EM241" s="98"/>
      <c r="EN241" s="98"/>
      <c r="EO241" s="98"/>
      <c r="EP241" s="98"/>
      <c r="EQ241" s="98"/>
      <c r="ER241" s="98"/>
      <c r="ES241" s="98"/>
      <c r="ET241" s="98"/>
      <c r="EU241" s="98"/>
      <c r="EV241" s="98"/>
      <c r="EW241" s="98"/>
      <c r="EX241" s="98"/>
      <c r="EY241" s="98"/>
      <c r="EZ241" s="98"/>
      <c r="FA241" s="98"/>
      <c r="FB241" s="98"/>
      <c r="FC241" s="98"/>
      <c r="FD241" s="98"/>
      <c r="FE241" s="98"/>
      <c r="FF241" s="98"/>
      <c r="FG241" s="98"/>
      <c r="FH241" s="98"/>
      <c r="FI241" s="98"/>
      <c r="FJ241" s="98"/>
      <c r="FK241" s="98"/>
      <c r="FL241" s="98"/>
      <c r="FM241" s="98"/>
      <c r="FN241" s="98"/>
      <c r="FO241" s="98"/>
      <c r="FP241" s="98"/>
      <c r="FQ241" s="98"/>
      <c r="FR241" s="98"/>
      <c r="FS241" s="98"/>
      <c r="FT241" s="98"/>
      <c r="FU241" s="98"/>
    </row>
    <row r="242" spans="10:177" s="1" customFormat="1">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c r="CN242" s="98"/>
      <c r="CO242" s="98"/>
      <c r="CP242" s="98"/>
      <c r="CQ242" s="98"/>
      <c r="CR242" s="98"/>
      <c r="CS242" s="98"/>
      <c r="CT242" s="98"/>
      <c r="CU242" s="98"/>
      <c r="CV242" s="98"/>
      <c r="CW242" s="98"/>
      <c r="CX242" s="98"/>
      <c r="CY242" s="98"/>
      <c r="CZ242" s="98"/>
      <c r="DA242" s="98"/>
      <c r="DB242" s="98"/>
      <c r="DC242" s="98"/>
      <c r="DD242" s="98"/>
      <c r="DE242" s="98"/>
      <c r="DF242" s="98"/>
      <c r="DG242" s="98"/>
      <c r="DH242" s="98"/>
      <c r="DI242" s="98"/>
      <c r="DJ242" s="98"/>
      <c r="DK242" s="98"/>
      <c r="DL242" s="98"/>
      <c r="DM242" s="98"/>
      <c r="DN242" s="98"/>
      <c r="DO242" s="98"/>
      <c r="DP242" s="98"/>
      <c r="DQ242" s="98"/>
      <c r="DR242" s="98"/>
      <c r="DS242" s="98"/>
      <c r="DT242" s="98"/>
      <c r="DU242" s="98"/>
      <c r="DV242" s="98"/>
      <c r="DW242" s="98"/>
      <c r="DX242" s="98"/>
      <c r="DY242" s="98"/>
      <c r="DZ242" s="98"/>
      <c r="EA242" s="98"/>
      <c r="EB242" s="98"/>
      <c r="EC242" s="98"/>
      <c r="ED242" s="98"/>
      <c r="EE242" s="98"/>
      <c r="EF242" s="98"/>
      <c r="EG242" s="98"/>
      <c r="EH242" s="98"/>
      <c r="EI242" s="98"/>
      <c r="EJ242" s="98"/>
      <c r="EK242" s="98"/>
      <c r="EL242" s="98"/>
      <c r="EM242" s="98"/>
      <c r="EN242" s="98"/>
      <c r="EO242" s="98"/>
      <c r="EP242" s="98"/>
      <c r="EQ242" s="98"/>
      <c r="ER242" s="98"/>
      <c r="ES242" s="98"/>
      <c r="ET242" s="98"/>
      <c r="EU242" s="98"/>
      <c r="EV242" s="98"/>
      <c r="EW242" s="98"/>
      <c r="EX242" s="98"/>
      <c r="EY242" s="98"/>
      <c r="EZ242" s="98"/>
      <c r="FA242" s="98"/>
      <c r="FB242" s="98"/>
      <c r="FC242" s="98"/>
      <c r="FD242" s="98"/>
      <c r="FE242" s="98"/>
      <c r="FF242" s="98"/>
      <c r="FG242" s="98"/>
      <c r="FH242" s="98"/>
      <c r="FI242" s="98"/>
      <c r="FJ242" s="98"/>
      <c r="FK242" s="98"/>
      <c r="FL242" s="98"/>
      <c r="FM242" s="98"/>
      <c r="FN242" s="98"/>
      <c r="FO242" s="98"/>
      <c r="FP242" s="98"/>
      <c r="FQ242" s="98"/>
      <c r="FR242" s="98"/>
      <c r="FS242" s="98"/>
      <c r="FT242" s="98"/>
      <c r="FU242" s="98"/>
    </row>
    <row r="243" spans="10:177" s="1" customFormat="1">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c r="CN243" s="98"/>
      <c r="CO243" s="98"/>
      <c r="CP243" s="98"/>
      <c r="CQ243" s="98"/>
      <c r="CR243" s="98"/>
      <c r="CS243" s="98"/>
      <c r="CT243" s="98"/>
      <c r="CU243" s="98"/>
      <c r="CV243" s="98"/>
      <c r="CW243" s="98"/>
      <c r="CX243" s="98"/>
      <c r="CY243" s="98"/>
      <c r="CZ243" s="98"/>
      <c r="DA243" s="98"/>
      <c r="DB243" s="98"/>
      <c r="DC243" s="98"/>
      <c r="DD243" s="98"/>
      <c r="DE243" s="98"/>
      <c r="DF243" s="98"/>
      <c r="DG243" s="98"/>
      <c r="DH243" s="98"/>
      <c r="DI243" s="98"/>
      <c r="DJ243" s="98"/>
      <c r="DK243" s="98"/>
      <c r="DL243" s="98"/>
      <c r="DM243" s="98"/>
      <c r="DN243" s="98"/>
      <c r="DO243" s="98"/>
      <c r="DP243" s="98"/>
      <c r="DQ243" s="98"/>
      <c r="DR243" s="98"/>
      <c r="DS243" s="98"/>
      <c r="DT243" s="98"/>
      <c r="DU243" s="98"/>
      <c r="DV243" s="98"/>
      <c r="DW243" s="98"/>
      <c r="DX243" s="98"/>
      <c r="DY243" s="98"/>
      <c r="DZ243" s="98"/>
      <c r="EA243" s="98"/>
      <c r="EB243" s="98"/>
      <c r="EC243" s="98"/>
      <c r="ED243" s="98"/>
      <c r="EE243" s="98"/>
      <c r="EF243" s="98"/>
      <c r="EG243" s="98"/>
      <c r="EH243" s="98"/>
      <c r="EI243" s="98"/>
      <c r="EJ243" s="98"/>
      <c r="EK243" s="98"/>
      <c r="EL243" s="98"/>
      <c r="EM243" s="98"/>
      <c r="EN243" s="98"/>
      <c r="EO243" s="98"/>
      <c r="EP243" s="98"/>
      <c r="EQ243" s="98"/>
      <c r="ER243" s="98"/>
      <c r="ES243" s="98"/>
      <c r="ET243" s="98"/>
      <c r="EU243" s="98"/>
      <c r="EV243" s="98"/>
      <c r="EW243" s="98"/>
      <c r="EX243" s="98"/>
      <c r="EY243" s="98"/>
      <c r="EZ243" s="98"/>
      <c r="FA243" s="98"/>
      <c r="FB243" s="98"/>
      <c r="FC243" s="98"/>
      <c r="FD243" s="98"/>
      <c r="FE243" s="98"/>
      <c r="FF243" s="98"/>
      <c r="FG243" s="98"/>
      <c r="FH243" s="98"/>
      <c r="FI243" s="98"/>
      <c r="FJ243" s="98"/>
      <c r="FK243" s="98"/>
      <c r="FL243" s="98"/>
      <c r="FM243" s="98"/>
      <c r="FN243" s="98"/>
      <c r="FO243" s="98"/>
      <c r="FP243" s="98"/>
      <c r="FQ243" s="98"/>
      <c r="FR243" s="98"/>
      <c r="FS243" s="98"/>
      <c r="FT243" s="98"/>
      <c r="FU243" s="98"/>
    </row>
    <row r="244" spans="10:177" s="1" customFormat="1">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c r="CN244" s="98"/>
      <c r="CO244" s="98"/>
      <c r="CP244" s="98"/>
      <c r="CQ244" s="98"/>
      <c r="CR244" s="98"/>
      <c r="CS244" s="98"/>
      <c r="CT244" s="98"/>
      <c r="CU244" s="98"/>
      <c r="CV244" s="98"/>
      <c r="CW244" s="98"/>
      <c r="CX244" s="98"/>
      <c r="CY244" s="98"/>
      <c r="CZ244" s="98"/>
      <c r="DA244" s="98"/>
      <c r="DB244" s="98"/>
      <c r="DC244" s="98"/>
      <c r="DD244" s="98"/>
      <c r="DE244" s="98"/>
      <c r="DF244" s="98"/>
      <c r="DG244" s="98"/>
      <c r="DH244" s="98"/>
      <c r="DI244" s="98"/>
      <c r="DJ244" s="98"/>
      <c r="DK244" s="98"/>
      <c r="DL244" s="98"/>
      <c r="DM244" s="98"/>
      <c r="DN244" s="98"/>
      <c r="DO244" s="98"/>
      <c r="DP244" s="98"/>
      <c r="DQ244" s="98"/>
      <c r="DR244" s="98"/>
      <c r="DS244" s="98"/>
      <c r="DT244" s="98"/>
      <c r="DU244" s="98"/>
      <c r="DV244" s="98"/>
      <c r="DW244" s="98"/>
      <c r="DX244" s="98"/>
      <c r="DY244" s="98"/>
      <c r="DZ244" s="98"/>
      <c r="EA244" s="98"/>
      <c r="EB244" s="98"/>
      <c r="EC244" s="98"/>
      <c r="ED244" s="98"/>
      <c r="EE244" s="98"/>
      <c r="EF244" s="98"/>
      <c r="EG244" s="98"/>
      <c r="EH244" s="98"/>
      <c r="EI244" s="98"/>
      <c r="EJ244" s="98"/>
      <c r="EK244" s="98"/>
      <c r="EL244" s="98"/>
      <c r="EM244" s="98"/>
      <c r="EN244" s="98"/>
      <c r="EO244" s="98"/>
      <c r="EP244" s="98"/>
      <c r="EQ244" s="98"/>
      <c r="ER244" s="98"/>
      <c r="ES244" s="98"/>
      <c r="ET244" s="98"/>
      <c r="EU244" s="98"/>
      <c r="EV244" s="98"/>
      <c r="EW244" s="98"/>
      <c r="EX244" s="98"/>
      <c r="EY244" s="98"/>
      <c r="EZ244" s="98"/>
      <c r="FA244" s="98"/>
      <c r="FB244" s="98"/>
      <c r="FC244" s="98"/>
      <c r="FD244" s="98"/>
      <c r="FE244" s="98"/>
      <c r="FF244" s="98"/>
      <c r="FG244" s="98"/>
      <c r="FH244" s="98"/>
      <c r="FI244" s="98"/>
      <c r="FJ244" s="98"/>
      <c r="FK244" s="98"/>
      <c r="FL244" s="98"/>
      <c r="FM244" s="98"/>
      <c r="FN244" s="98"/>
      <c r="FO244" s="98"/>
      <c r="FP244" s="98"/>
      <c r="FQ244" s="98"/>
      <c r="FR244" s="98"/>
      <c r="FS244" s="98"/>
      <c r="FT244" s="98"/>
      <c r="FU244" s="98"/>
    </row>
    <row r="245" spans="10:177" s="1" customFormat="1">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c r="CN245" s="98"/>
      <c r="CO245" s="98"/>
      <c r="CP245" s="98"/>
      <c r="CQ245" s="98"/>
      <c r="CR245" s="98"/>
      <c r="CS245" s="98"/>
      <c r="CT245" s="98"/>
      <c r="CU245" s="98"/>
      <c r="CV245" s="98"/>
      <c r="CW245" s="98"/>
      <c r="CX245" s="98"/>
      <c r="CY245" s="98"/>
      <c r="CZ245" s="98"/>
      <c r="DA245" s="98"/>
      <c r="DB245" s="98"/>
      <c r="DC245" s="98"/>
      <c r="DD245" s="98"/>
      <c r="DE245" s="98"/>
      <c r="DF245" s="98"/>
      <c r="DG245" s="98"/>
      <c r="DH245" s="98"/>
      <c r="DI245" s="98"/>
      <c r="DJ245" s="98"/>
      <c r="DK245" s="98"/>
      <c r="DL245" s="98"/>
      <c r="DM245" s="98"/>
      <c r="DN245" s="98"/>
      <c r="DO245" s="98"/>
      <c r="DP245" s="98"/>
      <c r="DQ245" s="98"/>
      <c r="DR245" s="98"/>
      <c r="DS245" s="98"/>
      <c r="DT245" s="98"/>
      <c r="DU245" s="98"/>
      <c r="DV245" s="98"/>
      <c r="DW245" s="98"/>
      <c r="DX245" s="98"/>
      <c r="DY245" s="98"/>
      <c r="DZ245" s="98"/>
      <c r="EA245" s="98"/>
      <c r="EB245" s="98"/>
      <c r="EC245" s="98"/>
      <c r="ED245" s="98"/>
      <c r="EE245" s="98"/>
      <c r="EF245" s="98"/>
      <c r="EG245" s="98"/>
      <c r="EH245" s="98"/>
      <c r="EI245" s="98"/>
      <c r="EJ245" s="98"/>
      <c r="EK245" s="98"/>
      <c r="EL245" s="98"/>
      <c r="EM245" s="98"/>
      <c r="EN245" s="98"/>
      <c r="EO245" s="98"/>
      <c r="EP245" s="98"/>
      <c r="EQ245" s="98"/>
      <c r="ER245" s="98"/>
      <c r="ES245" s="98"/>
      <c r="ET245" s="98"/>
      <c r="EU245" s="98"/>
      <c r="EV245" s="98"/>
      <c r="EW245" s="98"/>
      <c r="EX245" s="98"/>
      <c r="EY245" s="98"/>
      <c r="EZ245" s="98"/>
      <c r="FA245" s="98"/>
      <c r="FB245" s="98"/>
      <c r="FC245" s="98"/>
      <c r="FD245" s="98"/>
      <c r="FE245" s="98"/>
      <c r="FF245" s="98"/>
      <c r="FG245" s="98"/>
      <c r="FH245" s="98"/>
      <c r="FI245" s="98"/>
      <c r="FJ245" s="98"/>
      <c r="FK245" s="98"/>
      <c r="FL245" s="98"/>
      <c r="FM245" s="98"/>
      <c r="FN245" s="98"/>
      <c r="FO245" s="98"/>
      <c r="FP245" s="98"/>
      <c r="FQ245" s="98"/>
      <c r="FR245" s="98"/>
      <c r="FS245" s="98"/>
      <c r="FT245" s="98"/>
      <c r="FU245" s="98"/>
    </row>
    <row r="246" spans="10:177" s="1" customFormat="1">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c r="CN246" s="98"/>
      <c r="CO246" s="98"/>
      <c r="CP246" s="98"/>
      <c r="CQ246" s="98"/>
      <c r="CR246" s="98"/>
      <c r="CS246" s="98"/>
      <c r="CT246" s="98"/>
      <c r="CU246" s="98"/>
      <c r="CV246" s="98"/>
      <c r="CW246" s="98"/>
      <c r="CX246" s="98"/>
      <c r="CY246" s="98"/>
      <c r="CZ246" s="98"/>
      <c r="DA246" s="98"/>
      <c r="DB246" s="98"/>
      <c r="DC246" s="98"/>
      <c r="DD246" s="98"/>
      <c r="DE246" s="98"/>
      <c r="DF246" s="98"/>
      <c r="DG246" s="98"/>
      <c r="DH246" s="98"/>
      <c r="DI246" s="98"/>
      <c r="DJ246" s="98"/>
      <c r="DK246" s="98"/>
      <c r="DL246" s="98"/>
      <c r="DM246" s="98"/>
      <c r="DN246" s="98"/>
      <c r="DO246" s="98"/>
      <c r="DP246" s="98"/>
      <c r="DQ246" s="98"/>
      <c r="DR246" s="98"/>
      <c r="DS246" s="98"/>
      <c r="DT246" s="98"/>
      <c r="DU246" s="98"/>
      <c r="DV246" s="98"/>
      <c r="DW246" s="98"/>
      <c r="DX246" s="98"/>
      <c r="DY246" s="98"/>
      <c r="DZ246" s="98"/>
      <c r="EA246" s="98"/>
      <c r="EB246" s="98"/>
      <c r="EC246" s="98"/>
      <c r="ED246" s="98"/>
      <c r="EE246" s="98"/>
      <c r="EF246" s="98"/>
      <c r="EG246" s="98"/>
      <c r="EH246" s="98"/>
      <c r="EI246" s="98"/>
      <c r="EJ246" s="98"/>
      <c r="EK246" s="98"/>
      <c r="EL246" s="98"/>
      <c r="EM246" s="98"/>
      <c r="EN246" s="98"/>
      <c r="EO246" s="98"/>
      <c r="EP246" s="98"/>
      <c r="EQ246" s="98"/>
      <c r="ER246" s="98"/>
      <c r="ES246" s="98"/>
      <c r="ET246" s="98"/>
      <c r="EU246" s="98"/>
      <c r="EV246" s="98"/>
      <c r="EW246" s="98"/>
      <c r="EX246" s="98"/>
      <c r="EY246" s="98"/>
      <c r="EZ246" s="98"/>
      <c r="FA246" s="98"/>
      <c r="FB246" s="98"/>
      <c r="FC246" s="98"/>
      <c r="FD246" s="98"/>
      <c r="FE246" s="98"/>
      <c r="FF246" s="98"/>
      <c r="FG246" s="98"/>
      <c r="FH246" s="98"/>
      <c r="FI246" s="98"/>
      <c r="FJ246" s="98"/>
      <c r="FK246" s="98"/>
      <c r="FL246" s="98"/>
      <c r="FM246" s="98"/>
      <c r="FN246" s="98"/>
      <c r="FO246" s="98"/>
      <c r="FP246" s="98"/>
      <c r="FQ246" s="98"/>
      <c r="FR246" s="98"/>
      <c r="FS246" s="98"/>
      <c r="FT246" s="98"/>
      <c r="FU246" s="98"/>
    </row>
    <row r="247" spans="10:177" s="1" customFormat="1">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c r="CN247" s="98"/>
      <c r="CO247" s="98"/>
      <c r="CP247" s="98"/>
      <c r="CQ247" s="98"/>
      <c r="CR247" s="98"/>
      <c r="CS247" s="98"/>
      <c r="CT247" s="98"/>
      <c r="CU247" s="98"/>
      <c r="CV247" s="98"/>
      <c r="CW247" s="98"/>
      <c r="CX247" s="98"/>
      <c r="CY247" s="98"/>
      <c r="CZ247" s="98"/>
      <c r="DA247" s="98"/>
      <c r="DB247" s="98"/>
      <c r="DC247" s="98"/>
      <c r="DD247" s="98"/>
      <c r="DE247" s="98"/>
      <c r="DF247" s="98"/>
      <c r="DG247" s="98"/>
      <c r="DH247" s="98"/>
      <c r="DI247" s="98"/>
      <c r="DJ247" s="98"/>
      <c r="DK247" s="98"/>
      <c r="DL247" s="98"/>
      <c r="DM247" s="98"/>
      <c r="DN247" s="98"/>
      <c r="DO247" s="98"/>
      <c r="DP247" s="98"/>
      <c r="DQ247" s="98"/>
      <c r="DR247" s="98"/>
      <c r="DS247" s="98"/>
      <c r="DT247" s="98"/>
      <c r="DU247" s="98"/>
      <c r="DV247" s="98"/>
      <c r="DW247" s="98"/>
      <c r="DX247" s="98"/>
      <c r="DY247" s="98"/>
      <c r="DZ247" s="98"/>
      <c r="EA247" s="98"/>
      <c r="EB247" s="98"/>
      <c r="EC247" s="98"/>
      <c r="ED247" s="98"/>
      <c r="EE247" s="98"/>
      <c r="EF247" s="98"/>
      <c r="EG247" s="98"/>
      <c r="EH247" s="98"/>
      <c r="EI247" s="98"/>
      <c r="EJ247" s="98"/>
      <c r="EK247" s="98"/>
      <c r="EL247" s="98"/>
      <c r="EM247" s="98"/>
      <c r="EN247" s="98"/>
      <c r="EO247" s="98"/>
      <c r="EP247" s="98"/>
      <c r="EQ247" s="98"/>
      <c r="ER247" s="98"/>
      <c r="ES247" s="98"/>
      <c r="ET247" s="98"/>
      <c r="EU247" s="98"/>
      <c r="EV247" s="98"/>
      <c r="EW247" s="98"/>
      <c r="EX247" s="98"/>
      <c r="EY247" s="98"/>
      <c r="EZ247" s="98"/>
      <c r="FA247" s="98"/>
      <c r="FB247" s="98"/>
      <c r="FC247" s="98"/>
      <c r="FD247" s="98"/>
      <c r="FE247" s="98"/>
      <c r="FF247" s="98"/>
      <c r="FG247" s="98"/>
      <c r="FH247" s="98"/>
      <c r="FI247" s="98"/>
      <c r="FJ247" s="98"/>
      <c r="FK247" s="98"/>
      <c r="FL247" s="98"/>
      <c r="FM247" s="98"/>
      <c r="FN247" s="98"/>
      <c r="FO247" s="98"/>
      <c r="FP247" s="98"/>
      <c r="FQ247" s="98"/>
      <c r="FR247" s="98"/>
      <c r="FS247" s="98"/>
      <c r="FT247" s="98"/>
      <c r="FU247" s="98"/>
    </row>
    <row r="248" spans="10:177" s="1" customFormat="1">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c r="CN248" s="98"/>
      <c r="CO248" s="98"/>
      <c r="CP248" s="98"/>
      <c r="CQ248" s="98"/>
      <c r="CR248" s="98"/>
      <c r="CS248" s="98"/>
      <c r="CT248" s="98"/>
      <c r="CU248" s="98"/>
      <c r="CV248" s="98"/>
      <c r="CW248" s="98"/>
      <c r="CX248" s="98"/>
      <c r="CY248" s="98"/>
      <c r="CZ248" s="98"/>
      <c r="DA248" s="98"/>
      <c r="DB248" s="98"/>
      <c r="DC248" s="98"/>
      <c r="DD248" s="98"/>
      <c r="DE248" s="98"/>
      <c r="DF248" s="98"/>
      <c r="DG248" s="98"/>
      <c r="DH248" s="98"/>
      <c r="DI248" s="98"/>
      <c r="DJ248" s="98"/>
      <c r="DK248" s="98"/>
      <c r="DL248" s="98"/>
      <c r="DM248" s="98"/>
      <c r="DN248" s="98"/>
      <c r="DO248" s="98"/>
      <c r="DP248" s="98"/>
      <c r="DQ248" s="98"/>
      <c r="DR248" s="98"/>
      <c r="DS248" s="98"/>
      <c r="DT248" s="98"/>
      <c r="DU248" s="98"/>
      <c r="DV248" s="98"/>
      <c r="DW248" s="98"/>
      <c r="DX248" s="98"/>
      <c r="DY248" s="98"/>
      <c r="DZ248" s="98"/>
      <c r="EA248" s="98"/>
      <c r="EB248" s="98"/>
      <c r="EC248" s="98"/>
      <c r="ED248" s="98"/>
      <c r="EE248" s="98"/>
      <c r="EF248" s="98"/>
      <c r="EG248" s="98"/>
      <c r="EH248" s="98"/>
      <c r="EI248" s="98"/>
      <c r="EJ248" s="98"/>
      <c r="EK248" s="98"/>
      <c r="EL248" s="98"/>
      <c r="EM248" s="98"/>
      <c r="EN248" s="98"/>
      <c r="EO248" s="98"/>
      <c r="EP248" s="98"/>
      <c r="EQ248" s="98"/>
      <c r="ER248" s="98"/>
      <c r="ES248" s="98"/>
      <c r="ET248" s="98"/>
      <c r="EU248" s="98"/>
      <c r="EV248" s="98"/>
      <c r="EW248" s="98"/>
      <c r="EX248" s="98"/>
      <c r="EY248" s="98"/>
      <c r="EZ248" s="98"/>
      <c r="FA248" s="98"/>
      <c r="FB248" s="98"/>
      <c r="FC248" s="98"/>
      <c r="FD248" s="98"/>
      <c r="FE248" s="98"/>
      <c r="FF248" s="98"/>
      <c r="FG248" s="98"/>
      <c r="FH248" s="98"/>
      <c r="FI248" s="98"/>
      <c r="FJ248" s="98"/>
      <c r="FK248" s="98"/>
      <c r="FL248" s="98"/>
      <c r="FM248" s="98"/>
      <c r="FN248" s="98"/>
      <c r="FO248" s="98"/>
      <c r="FP248" s="98"/>
      <c r="FQ248" s="98"/>
      <c r="FR248" s="98"/>
      <c r="FS248" s="98"/>
      <c r="FT248" s="98"/>
      <c r="FU248" s="98"/>
    </row>
    <row r="249" spans="10:177" s="1" customFormat="1">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c r="CN249" s="98"/>
      <c r="CO249" s="98"/>
      <c r="CP249" s="98"/>
      <c r="CQ249" s="98"/>
      <c r="CR249" s="98"/>
      <c r="CS249" s="98"/>
      <c r="CT249" s="98"/>
      <c r="CU249" s="98"/>
      <c r="CV249" s="98"/>
      <c r="CW249" s="98"/>
      <c r="CX249" s="98"/>
      <c r="CY249" s="98"/>
      <c r="CZ249" s="98"/>
      <c r="DA249" s="98"/>
      <c r="DB249" s="98"/>
      <c r="DC249" s="98"/>
      <c r="DD249" s="98"/>
      <c r="DE249" s="98"/>
      <c r="DF249" s="98"/>
      <c r="DG249" s="98"/>
      <c r="DH249" s="98"/>
      <c r="DI249" s="98"/>
      <c r="DJ249" s="98"/>
      <c r="DK249" s="98"/>
      <c r="DL249" s="98"/>
      <c r="DM249" s="98"/>
      <c r="DN249" s="98"/>
      <c r="DO249" s="98"/>
      <c r="DP249" s="98"/>
      <c r="DQ249" s="98"/>
      <c r="DR249" s="98"/>
      <c r="DS249" s="98"/>
      <c r="DT249" s="98"/>
      <c r="DU249" s="98"/>
      <c r="DV249" s="98"/>
      <c r="DW249" s="98"/>
      <c r="DX249" s="98"/>
      <c r="DY249" s="98"/>
      <c r="DZ249" s="98"/>
      <c r="EA249" s="98"/>
      <c r="EB249" s="98"/>
      <c r="EC249" s="98"/>
      <c r="ED249" s="98"/>
      <c r="EE249" s="98"/>
      <c r="EF249" s="98"/>
      <c r="EG249" s="98"/>
      <c r="EH249" s="98"/>
      <c r="EI249" s="98"/>
      <c r="EJ249" s="98"/>
      <c r="EK249" s="98"/>
      <c r="EL249" s="98"/>
      <c r="EM249" s="98"/>
      <c r="EN249" s="98"/>
      <c r="EO249" s="98"/>
      <c r="EP249" s="98"/>
      <c r="EQ249" s="98"/>
      <c r="ER249" s="98"/>
      <c r="ES249" s="98"/>
      <c r="ET249" s="98"/>
      <c r="EU249" s="98"/>
      <c r="EV249" s="98"/>
      <c r="EW249" s="98"/>
      <c r="EX249" s="98"/>
      <c r="EY249" s="98"/>
      <c r="EZ249" s="98"/>
      <c r="FA249" s="98"/>
      <c r="FB249" s="98"/>
      <c r="FC249" s="98"/>
      <c r="FD249" s="98"/>
      <c r="FE249" s="98"/>
      <c r="FF249" s="98"/>
      <c r="FG249" s="98"/>
      <c r="FH249" s="98"/>
      <c r="FI249" s="98"/>
      <c r="FJ249" s="98"/>
      <c r="FK249" s="98"/>
      <c r="FL249" s="98"/>
      <c r="FM249" s="98"/>
      <c r="FN249" s="98"/>
      <c r="FO249" s="98"/>
      <c r="FP249" s="98"/>
      <c r="FQ249" s="98"/>
      <c r="FR249" s="98"/>
      <c r="FS249" s="98"/>
      <c r="FT249" s="98"/>
      <c r="FU249" s="98"/>
    </row>
    <row r="250" spans="10:177" s="1" customFormat="1">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c r="CN250" s="98"/>
      <c r="CO250" s="98"/>
      <c r="CP250" s="98"/>
      <c r="CQ250" s="98"/>
      <c r="CR250" s="98"/>
      <c r="CS250" s="98"/>
      <c r="CT250" s="98"/>
      <c r="CU250" s="98"/>
      <c r="CV250" s="98"/>
      <c r="CW250" s="98"/>
      <c r="CX250" s="98"/>
      <c r="CY250" s="98"/>
      <c r="CZ250" s="98"/>
      <c r="DA250" s="98"/>
      <c r="DB250" s="98"/>
      <c r="DC250" s="98"/>
      <c r="DD250" s="98"/>
      <c r="DE250" s="98"/>
      <c r="DF250" s="98"/>
      <c r="DG250" s="98"/>
      <c r="DH250" s="98"/>
      <c r="DI250" s="98"/>
      <c r="DJ250" s="98"/>
      <c r="DK250" s="98"/>
      <c r="DL250" s="98"/>
      <c r="DM250" s="98"/>
      <c r="DN250" s="98"/>
      <c r="DO250" s="98"/>
      <c r="DP250" s="98"/>
      <c r="DQ250" s="98"/>
      <c r="DR250" s="98"/>
      <c r="DS250" s="98"/>
      <c r="DT250" s="98"/>
      <c r="DU250" s="98"/>
      <c r="DV250" s="98"/>
      <c r="DW250" s="98"/>
      <c r="DX250" s="98"/>
      <c r="DY250" s="98"/>
      <c r="DZ250" s="98"/>
      <c r="EA250" s="98"/>
      <c r="EB250" s="98"/>
      <c r="EC250" s="98"/>
      <c r="ED250" s="98"/>
      <c r="EE250" s="98"/>
      <c r="EF250" s="98"/>
      <c r="EG250" s="98"/>
      <c r="EH250" s="98"/>
      <c r="EI250" s="98"/>
      <c r="EJ250" s="98"/>
      <c r="EK250" s="98"/>
      <c r="EL250" s="98"/>
      <c r="EM250" s="98"/>
      <c r="EN250" s="98"/>
      <c r="EO250" s="98"/>
      <c r="EP250" s="98"/>
      <c r="EQ250" s="98"/>
      <c r="ER250" s="98"/>
      <c r="ES250" s="98"/>
      <c r="ET250" s="98"/>
      <c r="EU250" s="98"/>
      <c r="EV250" s="98"/>
      <c r="EW250" s="98"/>
      <c r="EX250" s="98"/>
      <c r="EY250" s="98"/>
      <c r="EZ250" s="98"/>
      <c r="FA250" s="98"/>
      <c r="FB250" s="98"/>
      <c r="FC250" s="98"/>
      <c r="FD250" s="98"/>
      <c r="FE250" s="98"/>
      <c r="FF250" s="98"/>
      <c r="FG250" s="98"/>
      <c r="FH250" s="98"/>
      <c r="FI250" s="98"/>
      <c r="FJ250" s="98"/>
      <c r="FK250" s="98"/>
      <c r="FL250" s="98"/>
      <c r="FM250" s="98"/>
      <c r="FN250" s="98"/>
      <c r="FO250" s="98"/>
      <c r="FP250" s="98"/>
      <c r="FQ250" s="98"/>
      <c r="FR250" s="98"/>
      <c r="FS250" s="98"/>
      <c r="FT250" s="98"/>
      <c r="FU250" s="98"/>
    </row>
    <row r="251" spans="10:177" s="1" customFormat="1">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c r="CN251" s="98"/>
      <c r="CO251" s="98"/>
      <c r="CP251" s="98"/>
      <c r="CQ251" s="98"/>
      <c r="CR251" s="98"/>
      <c r="CS251" s="98"/>
      <c r="CT251" s="98"/>
      <c r="CU251" s="98"/>
      <c r="CV251" s="98"/>
      <c r="CW251" s="98"/>
      <c r="CX251" s="98"/>
      <c r="CY251" s="98"/>
      <c r="CZ251" s="98"/>
      <c r="DA251" s="98"/>
      <c r="DB251" s="98"/>
      <c r="DC251" s="98"/>
      <c r="DD251" s="98"/>
      <c r="DE251" s="98"/>
      <c r="DF251" s="98"/>
      <c r="DG251" s="98"/>
      <c r="DH251" s="98"/>
      <c r="DI251" s="98"/>
      <c r="DJ251" s="98"/>
      <c r="DK251" s="98"/>
      <c r="DL251" s="98"/>
      <c r="DM251" s="98"/>
      <c r="DN251" s="98"/>
      <c r="DO251" s="98"/>
      <c r="DP251" s="98"/>
      <c r="DQ251" s="98"/>
      <c r="DR251" s="98"/>
      <c r="DS251" s="98"/>
      <c r="DT251" s="98"/>
      <c r="DU251" s="98"/>
      <c r="DV251" s="98"/>
      <c r="DW251" s="98"/>
      <c r="DX251" s="98"/>
      <c r="DY251" s="98"/>
      <c r="DZ251" s="98"/>
      <c r="EA251" s="98"/>
      <c r="EB251" s="98"/>
      <c r="EC251" s="98"/>
      <c r="ED251" s="98"/>
      <c r="EE251" s="98"/>
      <c r="EF251" s="98"/>
      <c r="EG251" s="98"/>
      <c r="EH251" s="98"/>
      <c r="EI251" s="98"/>
      <c r="EJ251" s="98"/>
      <c r="EK251" s="98"/>
      <c r="EL251" s="98"/>
      <c r="EM251" s="98"/>
      <c r="EN251" s="98"/>
      <c r="EO251" s="98"/>
      <c r="EP251" s="98"/>
      <c r="EQ251" s="98"/>
      <c r="ER251" s="98"/>
      <c r="ES251" s="98"/>
      <c r="ET251" s="98"/>
      <c r="EU251" s="98"/>
      <c r="EV251" s="98"/>
      <c r="EW251" s="98"/>
      <c r="EX251" s="98"/>
      <c r="EY251" s="98"/>
      <c r="EZ251" s="98"/>
      <c r="FA251" s="98"/>
      <c r="FB251" s="98"/>
      <c r="FC251" s="98"/>
      <c r="FD251" s="98"/>
      <c r="FE251" s="98"/>
      <c r="FF251" s="98"/>
      <c r="FG251" s="98"/>
      <c r="FH251" s="98"/>
      <c r="FI251" s="98"/>
      <c r="FJ251" s="98"/>
      <c r="FK251" s="98"/>
      <c r="FL251" s="98"/>
      <c r="FM251" s="98"/>
      <c r="FN251" s="98"/>
      <c r="FO251" s="98"/>
      <c r="FP251" s="98"/>
      <c r="FQ251" s="98"/>
      <c r="FR251" s="98"/>
      <c r="FS251" s="98"/>
      <c r="FT251" s="98"/>
      <c r="FU251" s="98"/>
    </row>
    <row r="252" spans="10:177" s="1" customFormat="1">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c r="CN252" s="98"/>
      <c r="CO252" s="98"/>
      <c r="CP252" s="98"/>
      <c r="CQ252" s="98"/>
      <c r="CR252" s="98"/>
      <c r="CS252" s="98"/>
      <c r="CT252" s="98"/>
      <c r="CU252" s="98"/>
      <c r="CV252" s="98"/>
      <c r="CW252" s="98"/>
      <c r="CX252" s="98"/>
      <c r="CY252" s="98"/>
      <c r="CZ252" s="98"/>
      <c r="DA252" s="98"/>
      <c r="DB252" s="98"/>
      <c r="DC252" s="98"/>
      <c r="DD252" s="98"/>
      <c r="DE252" s="98"/>
      <c r="DF252" s="98"/>
      <c r="DG252" s="98"/>
      <c r="DH252" s="98"/>
      <c r="DI252" s="98"/>
      <c r="DJ252" s="98"/>
      <c r="DK252" s="98"/>
      <c r="DL252" s="98"/>
      <c r="DM252" s="98"/>
      <c r="DN252" s="98"/>
      <c r="DO252" s="98"/>
      <c r="DP252" s="98"/>
      <c r="DQ252" s="98"/>
      <c r="DR252" s="98"/>
      <c r="DS252" s="98"/>
      <c r="DT252" s="98"/>
      <c r="DU252" s="98"/>
      <c r="DV252" s="98"/>
      <c r="DW252" s="98"/>
      <c r="DX252" s="98"/>
      <c r="DY252" s="98"/>
      <c r="DZ252" s="98"/>
      <c r="EA252" s="98"/>
      <c r="EB252" s="98"/>
      <c r="EC252" s="98"/>
      <c r="ED252" s="98"/>
      <c r="EE252" s="98"/>
      <c r="EF252" s="98"/>
      <c r="EG252" s="98"/>
      <c r="EH252" s="98"/>
      <c r="EI252" s="98"/>
      <c r="EJ252" s="98"/>
      <c r="EK252" s="98"/>
      <c r="EL252" s="98"/>
      <c r="EM252" s="98"/>
      <c r="EN252" s="98"/>
      <c r="EO252" s="98"/>
      <c r="EP252" s="98"/>
      <c r="EQ252" s="98"/>
      <c r="ER252" s="98"/>
      <c r="ES252" s="98"/>
      <c r="ET252" s="98"/>
      <c r="EU252" s="98"/>
      <c r="EV252" s="98"/>
      <c r="EW252" s="98"/>
      <c r="EX252" s="98"/>
      <c r="EY252" s="98"/>
      <c r="EZ252" s="98"/>
      <c r="FA252" s="98"/>
      <c r="FB252" s="98"/>
      <c r="FC252" s="98"/>
      <c r="FD252" s="98"/>
      <c r="FE252" s="98"/>
      <c r="FF252" s="98"/>
      <c r="FG252" s="98"/>
      <c r="FH252" s="98"/>
      <c r="FI252" s="98"/>
      <c r="FJ252" s="98"/>
      <c r="FK252" s="98"/>
      <c r="FL252" s="98"/>
      <c r="FM252" s="98"/>
      <c r="FN252" s="98"/>
      <c r="FO252" s="98"/>
      <c r="FP252" s="98"/>
      <c r="FQ252" s="98"/>
      <c r="FR252" s="98"/>
      <c r="FS252" s="98"/>
      <c r="FT252" s="98"/>
      <c r="FU252" s="98"/>
    </row>
    <row r="253" spans="10:177" s="1" customFormat="1">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c r="CN253" s="98"/>
      <c r="CO253" s="98"/>
      <c r="CP253" s="98"/>
      <c r="CQ253" s="98"/>
      <c r="CR253" s="98"/>
      <c r="CS253" s="98"/>
      <c r="CT253" s="98"/>
      <c r="CU253" s="98"/>
      <c r="CV253" s="98"/>
      <c r="CW253" s="98"/>
      <c r="CX253" s="98"/>
      <c r="CY253" s="98"/>
      <c r="CZ253" s="98"/>
      <c r="DA253" s="98"/>
      <c r="DB253" s="98"/>
      <c r="DC253" s="98"/>
      <c r="DD253" s="98"/>
      <c r="DE253" s="98"/>
      <c r="DF253" s="98"/>
      <c r="DG253" s="98"/>
      <c r="DH253" s="98"/>
      <c r="DI253" s="98"/>
      <c r="DJ253" s="98"/>
      <c r="DK253" s="98"/>
      <c r="DL253" s="98"/>
      <c r="DM253" s="98"/>
      <c r="DN253" s="98"/>
      <c r="DO253" s="98"/>
      <c r="DP253" s="98"/>
      <c r="DQ253" s="98"/>
      <c r="DR253" s="98"/>
      <c r="DS253" s="98"/>
      <c r="DT253" s="98"/>
      <c r="DU253" s="98"/>
      <c r="DV253" s="98"/>
      <c r="DW253" s="98"/>
      <c r="DX253" s="98"/>
      <c r="DY253" s="98"/>
      <c r="DZ253" s="98"/>
      <c r="EA253" s="98"/>
      <c r="EB253" s="98"/>
      <c r="EC253" s="98"/>
      <c r="ED253" s="98"/>
      <c r="EE253" s="98"/>
      <c r="EF253" s="98"/>
      <c r="EG253" s="98"/>
      <c r="EH253" s="98"/>
      <c r="EI253" s="98"/>
      <c r="EJ253" s="98"/>
      <c r="EK253" s="98"/>
      <c r="EL253" s="98"/>
      <c r="EM253" s="98"/>
      <c r="EN253" s="98"/>
      <c r="EO253" s="98"/>
      <c r="EP253" s="98"/>
      <c r="EQ253" s="98"/>
      <c r="ER253" s="98"/>
      <c r="ES253" s="98"/>
      <c r="ET253" s="98"/>
      <c r="EU253" s="98"/>
      <c r="EV253" s="98"/>
      <c r="EW253" s="98"/>
      <c r="EX253" s="98"/>
      <c r="EY253" s="98"/>
      <c r="EZ253" s="98"/>
      <c r="FA253" s="98"/>
      <c r="FB253" s="98"/>
      <c r="FC253" s="98"/>
      <c r="FD253" s="98"/>
      <c r="FE253" s="98"/>
      <c r="FF253" s="98"/>
      <c r="FG253" s="98"/>
      <c r="FH253" s="98"/>
      <c r="FI253" s="98"/>
      <c r="FJ253" s="98"/>
      <c r="FK253" s="98"/>
      <c r="FL253" s="98"/>
      <c r="FM253" s="98"/>
      <c r="FN253" s="98"/>
      <c r="FO253" s="98"/>
      <c r="FP253" s="98"/>
      <c r="FQ253" s="98"/>
      <c r="FR253" s="98"/>
      <c r="FS253" s="98"/>
      <c r="FT253" s="98"/>
      <c r="FU253" s="98"/>
    </row>
    <row r="254" spans="10:177" s="1" customFormat="1">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c r="CN254" s="98"/>
      <c r="CO254" s="98"/>
      <c r="CP254" s="98"/>
      <c r="CQ254" s="98"/>
      <c r="CR254" s="98"/>
      <c r="CS254" s="98"/>
      <c r="CT254" s="98"/>
      <c r="CU254" s="98"/>
      <c r="CV254" s="98"/>
      <c r="CW254" s="98"/>
      <c r="CX254" s="98"/>
      <c r="CY254" s="98"/>
      <c r="CZ254" s="98"/>
      <c r="DA254" s="98"/>
      <c r="DB254" s="98"/>
      <c r="DC254" s="98"/>
      <c r="DD254" s="98"/>
      <c r="DE254" s="98"/>
      <c r="DF254" s="98"/>
      <c r="DG254" s="98"/>
      <c r="DH254" s="98"/>
      <c r="DI254" s="98"/>
      <c r="DJ254" s="98"/>
      <c r="DK254" s="98"/>
      <c r="DL254" s="98"/>
      <c r="DM254" s="98"/>
      <c r="DN254" s="98"/>
      <c r="DO254" s="98"/>
      <c r="DP254" s="98"/>
      <c r="DQ254" s="98"/>
      <c r="DR254" s="98"/>
      <c r="DS254" s="98"/>
      <c r="DT254" s="98"/>
      <c r="DU254" s="98"/>
      <c r="DV254" s="98"/>
      <c r="DW254" s="98"/>
      <c r="DX254" s="98"/>
      <c r="DY254" s="98"/>
      <c r="DZ254" s="98"/>
      <c r="EA254" s="98"/>
      <c r="EB254" s="98"/>
      <c r="EC254" s="98"/>
      <c r="ED254" s="98"/>
      <c r="EE254" s="98"/>
      <c r="EF254" s="98"/>
      <c r="EG254" s="98"/>
      <c r="EH254" s="98"/>
      <c r="EI254" s="98"/>
      <c r="EJ254" s="98"/>
      <c r="EK254" s="98"/>
      <c r="EL254" s="98"/>
      <c r="EM254" s="98"/>
      <c r="EN254" s="98"/>
      <c r="EO254" s="98"/>
      <c r="EP254" s="98"/>
      <c r="EQ254" s="98"/>
      <c r="ER254" s="98"/>
      <c r="ES254" s="98"/>
      <c r="ET254" s="98"/>
      <c r="EU254" s="98"/>
      <c r="EV254" s="98"/>
      <c r="EW254" s="98"/>
      <c r="EX254" s="98"/>
      <c r="EY254" s="98"/>
      <c r="EZ254" s="98"/>
      <c r="FA254" s="98"/>
      <c r="FB254" s="98"/>
      <c r="FC254" s="98"/>
      <c r="FD254" s="98"/>
      <c r="FE254" s="98"/>
      <c r="FF254" s="98"/>
      <c r="FG254" s="98"/>
      <c r="FH254" s="98"/>
      <c r="FI254" s="98"/>
      <c r="FJ254" s="98"/>
      <c r="FK254" s="98"/>
      <c r="FL254" s="98"/>
      <c r="FM254" s="98"/>
      <c r="FN254" s="98"/>
      <c r="FO254" s="98"/>
      <c r="FP254" s="98"/>
      <c r="FQ254" s="98"/>
      <c r="FR254" s="98"/>
      <c r="FS254" s="98"/>
      <c r="FT254" s="98"/>
      <c r="FU254" s="98"/>
    </row>
    <row r="255" spans="10:177" s="1" customFormat="1">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c r="CN255" s="98"/>
      <c r="CO255" s="98"/>
      <c r="CP255" s="98"/>
      <c r="CQ255" s="98"/>
      <c r="CR255" s="98"/>
      <c r="CS255" s="98"/>
      <c r="CT255" s="98"/>
      <c r="CU255" s="98"/>
      <c r="CV255" s="98"/>
      <c r="CW255" s="98"/>
      <c r="CX255" s="98"/>
      <c r="CY255" s="98"/>
      <c r="CZ255" s="98"/>
      <c r="DA255" s="98"/>
      <c r="DB255" s="98"/>
      <c r="DC255" s="98"/>
      <c r="DD255" s="98"/>
      <c r="DE255" s="98"/>
      <c r="DF255" s="98"/>
      <c r="DG255" s="98"/>
      <c r="DH255" s="98"/>
      <c r="DI255" s="98"/>
      <c r="DJ255" s="98"/>
      <c r="DK255" s="98"/>
      <c r="DL255" s="98"/>
      <c r="DM255" s="98"/>
      <c r="DN255" s="98"/>
      <c r="DO255" s="98"/>
      <c r="DP255" s="98"/>
      <c r="DQ255" s="98"/>
      <c r="DR255" s="98"/>
      <c r="DS255" s="98"/>
      <c r="DT255" s="98"/>
      <c r="DU255" s="98"/>
      <c r="DV255" s="98"/>
      <c r="DW255" s="98"/>
      <c r="DX255" s="98"/>
      <c r="DY255" s="98"/>
      <c r="DZ255" s="98"/>
      <c r="EA255" s="98"/>
      <c r="EB255" s="98"/>
      <c r="EC255" s="98"/>
      <c r="ED255" s="98"/>
      <c r="EE255" s="98"/>
      <c r="EF255" s="98"/>
      <c r="EG255" s="98"/>
      <c r="EH255" s="98"/>
      <c r="EI255" s="98"/>
      <c r="EJ255" s="98"/>
      <c r="EK255" s="98"/>
      <c r="EL255" s="98"/>
      <c r="EM255" s="98"/>
      <c r="EN255" s="98"/>
      <c r="EO255" s="98"/>
      <c r="EP255" s="98"/>
      <c r="EQ255" s="98"/>
      <c r="ER255" s="98"/>
      <c r="ES255" s="98"/>
      <c r="ET255" s="98"/>
      <c r="EU255" s="98"/>
      <c r="EV255" s="98"/>
      <c r="EW255" s="98"/>
      <c r="EX255" s="98"/>
      <c r="EY255" s="98"/>
      <c r="EZ255" s="98"/>
      <c r="FA255" s="98"/>
      <c r="FB255" s="98"/>
      <c r="FC255" s="98"/>
      <c r="FD255" s="98"/>
      <c r="FE255" s="98"/>
      <c r="FF255" s="98"/>
      <c r="FG255" s="98"/>
      <c r="FH255" s="98"/>
      <c r="FI255" s="98"/>
      <c r="FJ255" s="98"/>
      <c r="FK255" s="98"/>
      <c r="FL255" s="98"/>
      <c r="FM255" s="98"/>
      <c r="FN255" s="98"/>
      <c r="FO255" s="98"/>
      <c r="FP255" s="98"/>
      <c r="FQ255" s="98"/>
      <c r="FR255" s="98"/>
      <c r="FS255" s="98"/>
      <c r="FT255" s="98"/>
      <c r="FU255" s="98"/>
    </row>
    <row r="256" spans="10:177" s="1" customFormat="1">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c r="CN256" s="98"/>
      <c r="CO256" s="98"/>
      <c r="CP256" s="98"/>
      <c r="CQ256" s="98"/>
      <c r="CR256" s="98"/>
      <c r="CS256" s="98"/>
      <c r="CT256" s="98"/>
      <c r="CU256" s="98"/>
      <c r="CV256" s="98"/>
      <c r="CW256" s="98"/>
      <c r="CX256" s="98"/>
      <c r="CY256" s="98"/>
      <c r="CZ256" s="98"/>
      <c r="DA256" s="98"/>
      <c r="DB256" s="98"/>
      <c r="DC256" s="98"/>
      <c r="DD256" s="98"/>
      <c r="DE256" s="98"/>
      <c r="DF256" s="98"/>
      <c r="DG256" s="98"/>
      <c r="DH256" s="98"/>
      <c r="DI256" s="98"/>
      <c r="DJ256" s="98"/>
      <c r="DK256" s="98"/>
      <c r="DL256" s="98"/>
      <c r="DM256" s="98"/>
      <c r="DN256" s="98"/>
      <c r="DO256" s="98"/>
      <c r="DP256" s="98"/>
      <c r="DQ256" s="98"/>
      <c r="DR256" s="98"/>
      <c r="DS256" s="98"/>
      <c r="DT256" s="98"/>
      <c r="DU256" s="98"/>
      <c r="DV256" s="98"/>
      <c r="DW256" s="98"/>
      <c r="DX256" s="98"/>
      <c r="DY256" s="98"/>
      <c r="DZ256" s="98"/>
      <c r="EA256" s="98"/>
      <c r="EB256" s="98"/>
      <c r="EC256" s="98"/>
      <c r="ED256" s="98"/>
      <c r="EE256" s="98"/>
      <c r="EF256" s="98"/>
      <c r="EG256" s="98"/>
      <c r="EH256" s="98"/>
      <c r="EI256" s="98"/>
      <c r="EJ256" s="98"/>
      <c r="EK256" s="98"/>
      <c r="EL256" s="98"/>
      <c r="EM256" s="98"/>
      <c r="EN256" s="98"/>
      <c r="EO256" s="98"/>
      <c r="EP256" s="98"/>
      <c r="EQ256" s="98"/>
      <c r="ER256" s="98"/>
      <c r="ES256" s="98"/>
      <c r="ET256" s="98"/>
      <c r="EU256" s="98"/>
      <c r="EV256" s="98"/>
      <c r="EW256" s="98"/>
      <c r="EX256" s="98"/>
      <c r="EY256" s="98"/>
      <c r="EZ256" s="98"/>
      <c r="FA256" s="98"/>
      <c r="FB256" s="98"/>
      <c r="FC256" s="98"/>
      <c r="FD256" s="98"/>
      <c r="FE256" s="98"/>
      <c r="FF256" s="98"/>
      <c r="FG256" s="98"/>
      <c r="FH256" s="98"/>
      <c r="FI256" s="98"/>
      <c r="FJ256" s="98"/>
      <c r="FK256" s="98"/>
      <c r="FL256" s="98"/>
      <c r="FM256" s="98"/>
      <c r="FN256" s="98"/>
      <c r="FO256" s="98"/>
      <c r="FP256" s="98"/>
      <c r="FQ256" s="98"/>
      <c r="FR256" s="98"/>
      <c r="FS256" s="98"/>
      <c r="FT256" s="98"/>
      <c r="FU256" s="98"/>
    </row>
    <row r="257" spans="10:177" s="1" customFormat="1">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c r="CN257" s="98"/>
      <c r="CO257" s="98"/>
      <c r="CP257" s="98"/>
      <c r="CQ257" s="98"/>
      <c r="CR257" s="98"/>
      <c r="CS257" s="98"/>
      <c r="CT257" s="98"/>
      <c r="CU257" s="98"/>
      <c r="CV257" s="98"/>
      <c r="CW257" s="98"/>
      <c r="CX257" s="98"/>
      <c r="CY257" s="98"/>
      <c r="CZ257" s="98"/>
      <c r="DA257" s="98"/>
      <c r="DB257" s="98"/>
      <c r="DC257" s="98"/>
      <c r="DD257" s="98"/>
      <c r="DE257" s="98"/>
      <c r="DF257" s="98"/>
      <c r="DG257" s="98"/>
      <c r="DH257" s="98"/>
      <c r="DI257" s="98"/>
      <c r="DJ257" s="98"/>
      <c r="DK257" s="98"/>
      <c r="DL257" s="98"/>
      <c r="DM257" s="98"/>
      <c r="DN257" s="98"/>
      <c r="DO257" s="98"/>
      <c r="DP257" s="98"/>
      <c r="DQ257" s="98"/>
      <c r="DR257" s="98"/>
      <c r="DS257" s="98"/>
      <c r="DT257" s="98"/>
      <c r="DU257" s="98"/>
      <c r="DV257" s="98"/>
      <c r="DW257" s="98"/>
      <c r="DX257" s="98"/>
      <c r="DY257" s="98"/>
      <c r="DZ257" s="98"/>
      <c r="EA257" s="98"/>
      <c r="EB257" s="98"/>
      <c r="EC257" s="98"/>
      <c r="ED257" s="98"/>
      <c r="EE257" s="98"/>
      <c r="EF257" s="98"/>
      <c r="EG257" s="98"/>
      <c r="EH257" s="98"/>
      <c r="EI257" s="98"/>
      <c r="EJ257" s="98"/>
      <c r="EK257" s="98"/>
      <c r="EL257" s="98"/>
      <c r="EM257" s="98"/>
      <c r="EN257" s="98"/>
      <c r="EO257" s="98"/>
      <c r="EP257" s="98"/>
      <c r="EQ257" s="98"/>
      <c r="ER257" s="98"/>
      <c r="ES257" s="98"/>
      <c r="ET257" s="98"/>
      <c r="EU257" s="98"/>
      <c r="EV257" s="98"/>
      <c r="EW257" s="98"/>
      <c r="EX257" s="98"/>
      <c r="EY257" s="98"/>
      <c r="EZ257" s="98"/>
      <c r="FA257" s="98"/>
      <c r="FB257" s="98"/>
      <c r="FC257" s="98"/>
      <c r="FD257" s="98"/>
      <c r="FE257" s="98"/>
      <c r="FF257" s="98"/>
      <c r="FG257" s="98"/>
      <c r="FH257" s="98"/>
      <c r="FI257" s="98"/>
      <c r="FJ257" s="98"/>
      <c r="FK257" s="98"/>
      <c r="FL257" s="98"/>
      <c r="FM257" s="98"/>
      <c r="FN257" s="98"/>
      <c r="FO257" s="98"/>
      <c r="FP257" s="98"/>
      <c r="FQ257" s="98"/>
      <c r="FR257" s="98"/>
      <c r="FS257" s="98"/>
      <c r="FT257" s="98"/>
      <c r="FU257" s="98"/>
    </row>
    <row r="258" spans="10:177" s="1" customFormat="1">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c r="CN258" s="98"/>
      <c r="CO258" s="98"/>
      <c r="CP258" s="98"/>
      <c r="CQ258" s="98"/>
      <c r="CR258" s="98"/>
      <c r="CS258" s="98"/>
      <c r="CT258" s="98"/>
      <c r="CU258" s="98"/>
      <c r="CV258" s="98"/>
      <c r="CW258" s="98"/>
      <c r="CX258" s="98"/>
      <c r="CY258" s="98"/>
      <c r="CZ258" s="98"/>
      <c r="DA258" s="98"/>
      <c r="DB258" s="98"/>
      <c r="DC258" s="98"/>
      <c r="DD258" s="98"/>
      <c r="DE258" s="98"/>
      <c r="DF258" s="98"/>
      <c r="DG258" s="98"/>
      <c r="DH258" s="98"/>
      <c r="DI258" s="98"/>
      <c r="DJ258" s="98"/>
      <c r="DK258" s="98"/>
      <c r="DL258" s="98"/>
      <c r="DM258" s="98"/>
      <c r="DN258" s="98"/>
      <c r="DO258" s="98"/>
      <c r="DP258" s="98"/>
      <c r="DQ258" s="98"/>
      <c r="DR258" s="98"/>
      <c r="DS258" s="98"/>
      <c r="DT258" s="98"/>
      <c r="DU258" s="98"/>
      <c r="DV258" s="98"/>
      <c r="DW258" s="98"/>
      <c r="DX258" s="98"/>
      <c r="DY258" s="98"/>
      <c r="DZ258" s="98"/>
      <c r="EA258" s="98"/>
      <c r="EB258" s="98"/>
      <c r="EC258" s="98"/>
      <c r="ED258" s="98"/>
      <c r="EE258" s="98"/>
      <c r="EF258" s="98"/>
      <c r="EG258" s="98"/>
      <c r="EH258" s="98"/>
      <c r="EI258" s="98"/>
      <c r="EJ258" s="98"/>
      <c r="EK258" s="98"/>
      <c r="EL258" s="98"/>
      <c r="EM258" s="98"/>
      <c r="EN258" s="98"/>
      <c r="EO258" s="98"/>
      <c r="EP258" s="98"/>
      <c r="EQ258" s="98"/>
      <c r="ER258" s="98"/>
      <c r="ES258" s="98"/>
      <c r="ET258" s="98"/>
      <c r="EU258" s="98"/>
      <c r="EV258" s="98"/>
      <c r="EW258" s="98"/>
      <c r="EX258" s="98"/>
      <c r="EY258" s="98"/>
      <c r="EZ258" s="98"/>
      <c r="FA258" s="98"/>
      <c r="FB258" s="98"/>
      <c r="FC258" s="98"/>
      <c r="FD258" s="98"/>
      <c r="FE258" s="98"/>
      <c r="FF258" s="98"/>
      <c r="FG258" s="98"/>
      <c r="FH258" s="98"/>
      <c r="FI258" s="98"/>
      <c r="FJ258" s="98"/>
      <c r="FK258" s="98"/>
      <c r="FL258" s="98"/>
      <c r="FM258" s="98"/>
      <c r="FN258" s="98"/>
      <c r="FO258" s="98"/>
      <c r="FP258" s="98"/>
      <c r="FQ258" s="98"/>
      <c r="FR258" s="98"/>
      <c r="FS258" s="98"/>
      <c r="FT258" s="98"/>
      <c r="FU258" s="98"/>
    </row>
    <row r="259" spans="10:177" s="1" customFormat="1">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c r="CN259" s="98"/>
      <c r="CO259" s="98"/>
      <c r="CP259" s="98"/>
      <c r="CQ259" s="98"/>
      <c r="CR259" s="98"/>
      <c r="CS259" s="98"/>
      <c r="CT259" s="98"/>
      <c r="CU259" s="98"/>
      <c r="CV259" s="98"/>
      <c r="CW259" s="98"/>
      <c r="CX259" s="98"/>
      <c r="CY259" s="98"/>
      <c r="CZ259" s="98"/>
      <c r="DA259" s="98"/>
      <c r="DB259" s="98"/>
      <c r="DC259" s="98"/>
      <c r="DD259" s="98"/>
      <c r="DE259" s="98"/>
      <c r="DF259" s="98"/>
      <c r="DG259" s="98"/>
      <c r="DH259" s="98"/>
      <c r="DI259" s="98"/>
      <c r="DJ259" s="98"/>
      <c r="DK259" s="98"/>
      <c r="DL259" s="98"/>
      <c r="DM259" s="98"/>
      <c r="DN259" s="98"/>
      <c r="DO259" s="98"/>
      <c r="DP259" s="98"/>
      <c r="DQ259" s="98"/>
      <c r="DR259" s="98"/>
      <c r="DS259" s="98"/>
      <c r="DT259" s="98"/>
      <c r="DU259" s="98"/>
      <c r="DV259" s="98"/>
      <c r="DW259" s="98"/>
      <c r="DX259" s="98"/>
      <c r="DY259" s="98"/>
      <c r="DZ259" s="98"/>
      <c r="EA259" s="98"/>
      <c r="EB259" s="98"/>
      <c r="EC259" s="98"/>
      <c r="ED259" s="98"/>
      <c r="EE259" s="98"/>
      <c r="EF259" s="98"/>
      <c r="EG259" s="98"/>
      <c r="EH259" s="98"/>
      <c r="EI259" s="98"/>
      <c r="EJ259" s="98"/>
      <c r="EK259" s="98"/>
      <c r="EL259" s="98"/>
      <c r="EM259" s="98"/>
      <c r="EN259" s="98"/>
      <c r="EO259" s="98"/>
      <c r="EP259" s="98"/>
      <c r="EQ259" s="98"/>
      <c r="ER259" s="98"/>
      <c r="ES259" s="98"/>
      <c r="ET259" s="98"/>
      <c r="EU259" s="98"/>
      <c r="EV259" s="98"/>
      <c r="EW259" s="98"/>
      <c r="EX259" s="98"/>
      <c r="EY259" s="98"/>
      <c r="EZ259" s="98"/>
      <c r="FA259" s="98"/>
      <c r="FB259" s="98"/>
      <c r="FC259" s="98"/>
      <c r="FD259" s="98"/>
      <c r="FE259" s="98"/>
      <c r="FF259" s="98"/>
      <c r="FG259" s="98"/>
      <c r="FH259" s="98"/>
      <c r="FI259" s="98"/>
      <c r="FJ259" s="98"/>
      <c r="FK259" s="98"/>
      <c r="FL259" s="98"/>
      <c r="FM259" s="98"/>
      <c r="FN259" s="98"/>
      <c r="FO259" s="98"/>
      <c r="FP259" s="98"/>
      <c r="FQ259" s="98"/>
      <c r="FR259" s="98"/>
      <c r="FS259" s="98"/>
      <c r="FT259" s="98"/>
      <c r="FU259" s="98"/>
    </row>
    <row r="260" spans="10:177" s="1" customFormat="1">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c r="CN260" s="98"/>
      <c r="CO260" s="98"/>
      <c r="CP260" s="98"/>
      <c r="CQ260" s="98"/>
      <c r="CR260" s="98"/>
      <c r="CS260" s="98"/>
      <c r="CT260" s="98"/>
      <c r="CU260" s="98"/>
      <c r="CV260" s="98"/>
      <c r="CW260" s="98"/>
      <c r="CX260" s="98"/>
      <c r="CY260" s="98"/>
      <c r="CZ260" s="98"/>
      <c r="DA260" s="98"/>
      <c r="DB260" s="98"/>
      <c r="DC260" s="98"/>
      <c r="DD260" s="98"/>
      <c r="DE260" s="98"/>
      <c r="DF260" s="98"/>
      <c r="DG260" s="98"/>
      <c r="DH260" s="98"/>
      <c r="DI260" s="98"/>
      <c r="DJ260" s="98"/>
      <c r="DK260" s="98"/>
      <c r="DL260" s="98"/>
      <c r="DM260" s="98"/>
      <c r="DN260" s="98"/>
      <c r="DO260" s="98"/>
      <c r="DP260" s="98"/>
      <c r="DQ260" s="98"/>
      <c r="DR260" s="98"/>
      <c r="DS260" s="98"/>
      <c r="DT260" s="98"/>
      <c r="DU260" s="98"/>
      <c r="DV260" s="98"/>
      <c r="DW260" s="98"/>
      <c r="DX260" s="98"/>
      <c r="DY260" s="98"/>
      <c r="DZ260" s="98"/>
      <c r="EA260" s="98"/>
      <c r="EB260" s="98"/>
      <c r="EC260" s="98"/>
      <c r="ED260" s="98"/>
      <c r="EE260" s="98"/>
      <c r="EF260" s="98"/>
      <c r="EG260" s="98"/>
      <c r="EH260" s="98"/>
      <c r="EI260" s="98"/>
      <c r="EJ260" s="98"/>
      <c r="EK260" s="98"/>
      <c r="EL260" s="98"/>
      <c r="EM260" s="98"/>
      <c r="EN260" s="98"/>
      <c r="EO260" s="98"/>
      <c r="EP260" s="98"/>
      <c r="EQ260" s="98"/>
      <c r="ER260" s="98"/>
      <c r="ES260" s="98"/>
      <c r="ET260" s="98"/>
      <c r="EU260" s="98"/>
      <c r="EV260" s="98"/>
      <c r="EW260" s="98"/>
      <c r="EX260" s="98"/>
      <c r="EY260" s="98"/>
      <c r="EZ260" s="98"/>
      <c r="FA260" s="98"/>
      <c r="FB260" s="98"/>
      <c r="FC260" s="98"/>
      <c r="FD260" s="98"/>
      <c r="FE260" s="98"/>
      <c r="FF260" s="98"/>
      <c r="FG260" s="98"/>
      <c r="FH260" s="98"/>
      <c r="FI260" s="98"/>
      <c r="FJ260" s="98"/>
      <c r="FK260" s="98"/>
      <c r="FL260" s="98"/>
      <c r="FM260" s="98"/>
      <c r="FN260" s="98"/>
      <c r="FO260" s="98"/>
      <c r="FP260" s="98"/>
      <c r="FQ260" s="98"/>
      <c r="FR260" s="98"/>
      <c r="FS260" s="98"/>
      <c r="FT260" s="98"/>
      <c r="FU260" s="98"/>
    </row>
    <row r="261" spans="10:177" s="1" customFormat="1">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c r="CN261" s="98"/>
      <c r="CO261" s="98"/>
      <c r="CP261" s="98"/>
      <c r="CQ261" s="98"/>
      <c r="CR261" s="98"/>
      <c r="CS261" s="98"/>
      <c r="CT261" s="98"/>
      <c r="CU261" s="98"/>
      <c r="CV261" s="98"/>
      <c r="CW261" s="98"/>
      <c r="CX261" s="98"/>
      <c r="CY261" s="98"/>
      <c r="CZ261" s="98"/>
      <c r="DA261" s="98"/>
      <c r="DB261" s="98"/>
      <c r="DC261" s="98"/>
      <c r="DD261" s="98"/>
      <c r="DE261" s="98"/>
      <c r="DF261" s="98"/>
      <c r="DG261" s="98"/>
      <c r="DH261" s="98"/>
      <c r="DI261" s="98"/>
      <c r="DJ261" s="98"/>
      <c r="DK261" s="98"/>
      <c r="DL261" s="98"/>
      <c r="DM261" s="98"/>
      <c r="DN261" s="98"/>
      <c r="DO261" s="98"/>
      <c r="DP261" s="98"/>
      <c r="DQ261" s="98"/>
      <c r="DR261" s="98"/>
      <c r="DS261" s="98"/>
      <c r="DT261" s="98"/>
      <c r="DU261" s="98"/>
      <c r="DV261" s="98"/>
      <c r="DW261" s="98"/>
      <c r="DX261" s="98"/>
      <c r="DY261" s="98"/>
      <c r="DZ261" s="98"/>
      <c r="EA261" s="98"/>
      <c r="EB261" s="98"/>
      <c r="EC261" s="98"/>
      <c r="ED261" s="98"/>
      <c r="EE261" s="98"/>
      <c r="EF261" s="98"/>
      <c r="EG261" s="98"/>
      <c r="EH261" s="98"/>
      <c r="EI261" s="98"/>
      <c r="EJ261" s="98"/>
      <c r="EK261" s="98"/>
      <c r="EL261" s="98"/>
      <c r="EM261" s="98"/>
      <c r="EN261" s="98"/>
      <c r="EO261" s="98"/>
      <c r="EP261" s="98"/>
      <c r="EQ261" s="98"/>
      <c r="ER261" s="98"/>
      <c r="ES261" s="98"/>
      <c r="ET261" s="98"/>
      <c r="EU261" s="98"/>
      <c r="EV261" s="98"/>
      <c r="EW261" s="98"/>
      <c r="EX261" s="98"/>
      <c r="EY261" s="98"/>
      <c r="EZ261" s="98"/>
      <c r="FA261" s="98"/>
      <c r="FB261" s="98"/>
      <c r="FC261" s="98"/>
      <c r="FD261" s="98"/>
      <c r="FE261" s="98"/>
      <c r="FF261" s="98"/>
      <c r="FG261" s="98"/>
      <c r="FH261" s="98"/>
      <c r="FI261" s="98"/>
      <c r="FJ261" s="98"/>
      <c r="FK261" s="98"/>
      <c r="FL261" s="98"/>
      <c r="FM261" s="98"/>
      <c r="FN261" s="98"/>
      <c r="FO261" s="98"/>
      <c r="FP261" s="98"/>
      <c r="FQ261" s="98"/>
      <c r="FR261" s="98"/>
      <c r="FS261" s="98"/>
      <c r="FT261" s="98"/>
      <c r="FU261" s="98"/>
    </row>
    <row r="262" spans="10:177" s="1" customFormat="1">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c r="CN262" s="98"/>
      <c r="CO262" s="98"/>
      <c r="CP262" s="98"/>
      <c r="CQ262" s="98"/>
      <c r="CR262" s="98"/>
      <c r="CS262" s="98"/>
      <c r="CT262" s="98"/>
      <c r="CU262" s="98"/>
      <c r="CV262" s="98"/>
      <c r="CW262" s="98"/>
      <c r="CX262" s="98"/>
      <c r="CY262" s="98"/>
      <c r="CZ262" s="98"/>
      <c r="DA262" s="98"/>
      <c r="DB262" s="98"/>
      <c r="DC262" s="98"/>
      <c r="DD262" s="98"/>
      <c r="DE262" s="98"/>
      <c r="DF262" s="98"/>
      <c r="DG262" s="98"/>
      <c r="DH262" s="98"/>
      <c r="DI262" s="98"/>
      <c r="DJ262" s="98"/>
      <c r="DK262" s="98"/>
      <c r="DL262" s="98"/>
      <c r="DM262" s="98"/>
      <c r="DN262" s="98"/>
      <c r="DO262" s="98"/>
      <c r="DP262" s="98"/>
      <c r="DQ262" s="98"/>
      <c r="DR262" s="98"/>
      <c r="DS262" s="98"/>
      <c r="DT262" s="98"/>
      <c r="DU262" s="98"/>
      <c r="DV262" s="98"/>
      <c r="DW262" s="98"/>
      <c r="DX262" s="98"/>
      <c r="DY262" s="98"/>
      <c r="DZ262" s="98"/>
      <c r="EA262" s="98"/>
      <c r="EB262" s="98"/>
      <c r="EC262" s="98"/>
      <c r="ED262" s="98"/>
      <c r="EE262" s="98"/>
      <c r="EF262" s="98"/>
      <c r="EG262" s="98"/>
      <c r="EH262" s="98"/>
      <c r="EI262" s="98"/>
      <c r="EJ262" s="98"/>
      <c r="EK262" s="98"/>
      <c r="EL262" s="98"/>
      <c r="EM262" s="98"/>
      <c r="EN262" s="98"/>
      <c r="EO262" s="98"/>
      <c r="EP262" s="98"/>
      <c r="EQ262" s="98"/>
      <c r="ER262" s="98"/>
      <c r="ES262" s="98"/>
      <c r="ET262" s="98"/>
      <c r="EU262" s="98"/>
      <c r="EV262" s="98"/>
      <c r="EW262" s="98"/>
      <c r="EX262" s="98"/>
      <c r="EY262" s="98"/>
      <c r="EZ262" s="98"/>
      <c r="FA262" s="98"/>
      <c r="FB262" s="98"/>
      <c r="FC262" s="98"/>
      <c r="FD262" s="98"/>
      <c r="FE262" s="98"/>
      <c r="FF262" s="98"/>
      <c r="FG262" s="98"/>
      <c r="FH262" s="98"/>
      <c r="FI262" s="98"/>
      <c r="FJ262" s="98"/>
      <c r="FK262" s="98"/>
      <c r="FL262" s="98"/>
      <c r="FM262" s="98"/>
      <c r="FN262" s="98"/>
      <c r="FO262" s="98"/>
      <c r="FP262" s="98"/>
      <c r="FQ262" s="98"/>
      <c r="FR262" s="98"/>
      <c r="FS262" s="98"/>
      <c r="FT262" s="98"/>
      <c r="FU262" s="98"/>
    </row>
    <row r="263" spans="10:177" s="1" customFormat="1">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c r="CN263" s="98"/>
      <c r="CO263" s="98"/>
      <c r="CP263" s="98"/>
      <c r="CQ263" s="98"/>
      <c r="CR263" s="98"/>
      <c r="CS263" s="98"/>
      <c r="CT263" s="98"/>
      <c r="CU263" s="98"/>
      <c r="CV263" s="98"/>
      <c r="CW263" s="98"/>
      <c r="CX263" s="98"/>
      <c r="CY263" s="98"/>
      <c r="CZ263" s="98"/>
      <c r="DA263" s="98"/>
      <c r="DB263" s="98"/>
      <c r="DC263" s="98"/>
      <c r="DD263" s="98"/>
      <c r="DE263" s="98"/>
      <c r="DF263" s="98"/>
      <c r="DG263" s="98"/>
      <c r="DH263" s="98"/>
      <c r="DI263" s="98"/>
      <c r="DJ263" s="98"/>
      <c r="DK263" s="98"/>
      <c r="DL263" s="98"/>
      <c r="DM263" s="98"/>
      <c r="DN263" s="98"/>
      <c r="DO263" s="98"/>
      <c r="DP263" s="98"/>
      <c r="DQ263" s="98"/>
      <c r="DR263" s="98"/>
      <c r="DS263" s="98"/>
      <c r="DT263" s="98"/>
      <c r="DU263" s="98"/>
      <c r="DV263" s="98"/>
      <c r="DW263" s="98"/>
      <c r="DX263" s="98"/>
      <c r="DY263" s="98"/>
      <c r="DZ263" s="98"/>
      <c r="EA263" s="98"/>
      <c r="EB263" s="98"/>
      <c r="EC263" s="98"/>
      <c r="ED263" s="98"/>
      <c r="EE263" s="98"/>
      <c r="EF263" s="98"/>
      <c r="EG263" s="98"/>
      <c r="EH263" s="98"/>
      <c r="EI263" s="98"/>
      <c r="EJ263" s="98"/>
      <c r="EK263" s="98"/>
      <c r="EL263" s="98"/>
      <c r="EM263" s="98"/>
      <c r="EN263" s="98"/>
      <c r="EO263" s="98"/>
      <c r="EP263" s="98"/>
      <c r="EQ263" s="98"/>
      <c r="ER263" s="98"/>
      <c r="ES263" s="98"/>
      <c r="ET263" s="98"/>
      <c r="EU263" s="98"/>
      <c r="EV263" s="98"/>
      <c r="EW263" s="98"/>
      <c r="EX263" s="98"/>
      <c r="EY263" s="98"/>
      <c r="EZ263" s="98"/>
      <c r="FA263" s="98"/>
      <c r="FB263" s="98"/>
      <c r="FC263" s="98"/>
      <c r="FD263" s="98"/>
      <c r="FE263" s="98"/>
      <c r="FF263" s="98"/>
      <c r="FG263" s="98"/>
      <c r="FH263" s="98"/>
      <c r="FI263" s="98"/>
      <c r="FJ263" s="98"/>
      <c r="FK263" s="98"/>
      <c r="FL263" s="98"/>
      <c r="FM263" s="98"/>
      <c r="FN263" s="98"/>
      <c r="FO263" s="98"/>
      <c r="FP263" s="98"/>
      <c r="FQ263" s="98"/>
      <c r="FR263" s="98"/>
      <c r="FS263" s="98"/>
      <c r="FT263" s="98"/>
      <c r="FU263" s="98"/>
    </row>
    <row r="264" spans="10:177" s="1" customFormat="1">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c r="CN264" s="98"/>
      <c r="CO264" s="98"/>
      <c r="CP264" s="98"/>
      <c r="CQ264" s="98"/>
      <c r="CR264" s="98"/>
      <c r="CS264" s="98"/>
      <c r="CT264" s="98"/>
      <c r="CU264" s="98"/>
      <c r="CV264" s="98"/>
      <c r="CW264" s="98"/>
      <c r="CX264" s="98"/>
      <c r="CY264" s="98"/>
      <c r="CZ264" s="98"/>
      <c r="DA264" s="98"/>
      <c r="DB264" s="98"/>
      <c r="DC264" s="98"/>
      <c r="DD264" s="98"/>
      <c r="DE264" s="98"/>
      <c r="DF264" s="98"/>
      <c r="DG264" s="98"/>
      <c r="DH264" s="98"/>
      <c r="DI264" s="98"/>
      <c r="DJ264" s="98"/>
      <c r="DK264" s="98"/>
      <c r="DL264" s="98"/>
      <c r="DM264" s="98"/>
      <c r="DN264" s="98"/>
      <c r="DO264" s="98"/>
      <c r="DP264" s="98"/>
      <c r="DQ264" s="98"/>
      <c r="DR264" s="98"/>
      <c r="DS264" s="98"/>
      <c r="DT264" s="98"/>
      <c r="DU264" s="98"/>
      <c r="DV264" s="98"/>
      <c r="DW264" s="98"/>
      <c r="DX264" s="98"/>
      <c r="DY264" s="98"/>
      <c r="DZ264" s="98"/>
      <c r="EA264" s="98"/>
      <c r="EB264" s="98"/>
      <c r="EC264" s="98"/>
      <c r="ED264" s="98"/>
      <c r="EE264" s="98"/>
      <c r="EF264" s="98"/>
      <c r="EG264" s="98"/>
      <c r="EH264" s="98"/>
      <c r="EI264" s="98"/>
      <c r="EJ264" s="98"/>
      <c r="EK264" s="98"/>
      <c r="EL264" s="98"/>
      <c r="EM264" s="98"/>
      <c r="EN264" s="98"/>
      <c r="EO264" s="98"/>
      <c r="EP264" s="98"/>
      <c r="EQ264" s="98"/>
      <c r="ER264" s="98"/>
      <c r="ES264" s="98"/>
      <c r="ET264" s="98"/>
      <c r="EU264" s="98"/>
      <c r="EV264" s="98"/>
      <c r="EW264" s="98"/>
      <c r="EX264" s="98"/>
      <c r="EY264" s="98"/>
      <c r="EZ264" s="98"/>
      <c r="FA264" s="98"/>
      <c r="FB264" s="98"/>
      <c r="FC264" s="98"/>
      <c r="FD264" s="98"/>
      <c r="FE264" s="98"/>
      <c r="FF264" s="98"/>
      <c r="FG264" s="98"/>
      <c r="FH264" s="98"/>
      <c r="FI264" s="98"/>
      <c r="FJ264" s="98"/>
      <c r="FK264" s="98"/>
      <c r="FL264" s="98"/>
      <c r="FM264" s="98"/>
      <c r="FN264" s="98"/>
      <c r="FO264" s="98"/>
      <c r="FP264" s="98"/>
      <c r="FQ264" s="98"/>
      <c r="FR264" s="98"/>
      <c r="FS264" s="98"/>
      <c r="FT264" s="98"/>
      <c r="FU264" s="98"/>
    </row>
    <row r="265" spans="10:177" s="1" customFormat="1">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c r="CN265" s="98"/>
      <c r="CO265" s="98"/>
      <c r="CP265" s="98"/>
      <c r="CQ265" s="98"/>
      <c r="CR265" s="98"/>
      <c r="CS265" s="98"/>
      <c r="CT265" s="98"/>
      <c r="CU265" s="98"/>
      <c r="CV265" s="98"/>
      <c r="CW265" s="98"/>
      <c r="CX265" s="98"/>
      <c r="CY265" s="98"/>
      <c r="CZ265" s="98"/>
      <c r="DA265" s="98"/>
      <c r="DB265" s="98"/>
      <c r="DC265" s="98"/>
      <c r="DD265" s="98"/>
      <c r="DE265" s="98"/>
      <c r="DF265" s="98"/>
      <c r="DG265" s="98"/>
      <c r="DH265" s="98"/>
      <c r="DI265" s="98"/>
      <c r="DJ265" s="98"/>
      <c r="DK265" s="98"/>
      <c r="DL265" s="98"/>
      <c r="DM265" s="98"/>
      <c r="DN265" s="98"/>
      <c r="DO265" s="98"/>
      <c r="DP265" s="98"/>
      <c r="DQ265" s="98"/>
      <c r="DR265" s="98"/>
      <c r="DS265" s="98"/>
      <c r="DT265" s="98"/>
      <c r="DU265" s="98"/>
      <c r="DV265" s="98"/>
      <c r="DW265" s="98"/>
      <c r="DX265" s="98"/>
      <c r="DY265" s="98"/>
      <c r="DZ265" s="98"/>
      <c r="EA265" s="98"/>
      <c r="EB265" s="98"/>
      <c r="EC265" s="98"/>
      <c r="ED265" s="98"/>
      <c r="EE265" s="98"/>
      <c r="EF265" s="98"/>
      <c r="EG265" s="98"/>
      <c r="EH265" s="98"/>
      <c r="EI265" s="98"/>
      <c r="EJ265" s="98"/>
      <c r="EK265" s="98"/>
      <c r="EL265" s="98"/>
      <c r="EM265" s="98"/>
      <c r="EN265" s="98"/>
      <c r="EO265" s="98"/>
      <c r="EP265" s="98"/>
      <c r="EQ265" s="98"/>
      <c r="ER265" s="98"/>
      <c r="ES265" s="98"/>
      <c r="ET265" s="98"/>
      <c r="EU265" s="98"/>
      <c r="EV265" s="98"/>
      <c r="EW265" s="98"/>
      <c r="EX265" s="98"/>
      <c r="EY265" s="98"/>
      <c r="EZ265" s="98"/>
      <c r="FA265" s="98"/>
      <c r="FB265" s="98"/>
      <c r="FC265" s="98"/>
      <c r="FD265" s="98"/>
      <c r="FE265" s="98"/>
      <c r="FF265" s="98"/>
      <c r="FG265" s="98"/>
      <c r="FH265" s="98"/>
      <c r="FI265" s="98"/>
      <c r="FJ265" s="98"/>
      <c r="FK265" s="98"/>
      <c r="FL265" s="98"/>
      <c r="FM265" s="98"/>
      <c r="FN265" s="98"/>
      <c r="FO265" s="98"/>
      <c r="FP265" s="98"/>
      <c r="FQ265" s="98"/>
      <c r="FR265" s="98"/>
      <c r="FS265" s="98"/>
      <c r="FT265" s="98"/>
      <c r="FU265" s="98"/>
    </row>
    <row r="266" spans="10:177" s="1" customFormat="1">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c r="CN266" s="98"/>
      <c r="CO266" s="98"/>
      <c r="CP266" s="98"/>
      <c r="CQ266" s="98"/>
      <c r="CR266" s="98"/>
      <c r="CS266" s="98"/>
      <c r="CT266" s="98"/>
      <c r="CU266" s="98"/>
      <c r="CV266" s="98"/>
      <c r="CW266" s="98"/>
      <c r="CX266" s="98"/>
      <c r="CY266" s="98"/>
      <c r="CZ266" s="98"/>
      <c r="DA266" s="98"/>
      <c r="DB266" s="98"/>
      <c r="DC266" s="98"/>
      <c r="DD266" s="98"/>
      <c r="DE266" s="98"/>
      <c r="DF266" s="98"/>
      <c r="DG266" s="98"/>
      <c r="DH266" s="98"/>
      <c r="DI266" s="98"/>
      <c r="DJ266" s="98"/>
      <c r="DK266" s="98"/>
      <c r="DL266" s="98"/>
      <c r="DM266" s="98"/>
      <c r="DN266" s="98"/>
      <c r="DO266" s="98"/>
      <c r="DP266" s="98"/>
      <c r="DQ266" s="98"/>
      <c r="DR266" s="98"/>
      <c r="DS266" s="98"/>
      <c r="DT266" s="98"/>
      <c r="DU266" s="98"/>
      <c r="DV266" s="98"/>
      <c r="DW266" s="98"/>
      <c r="DX266" s="98"/>
      <c r="DY266" s="98"/>
      <c r="DZ266" s="98"/>
      <c r="EA266" s="98"/>
      <c r="EB266" s="98"/>
      <c r="EC266" s="98"/>
      <c r="ED266" s="98"/>
      <c r="EE266" s="98"/>
      <c r="EF266" s="98"/>
      <c r="EG266" s="98"/>
      <c r="EH266" s="98"/>
      <c r="EI266" s="98"/>
      <c r="EJ266" s="98"/>
      <c r="EK266" s="98"/>
      <c r="EL266" s="98"/>
      <c r="EM266" s="98"/>
      <c r="EN266" s="98"/>
      <c r="EO266" s="98"/>
      <c r="EP266" s="98"/>
      <c r="EQ266" s="98"/>
      <c r="ER266" s="98"/>
      <c r="ES266" s="98"/>
      <c r="ET266" s="98"/>
      <c r="EU266" s="98"/>
      <c r="EV266" s="98"/>
      <c r="EW266" s="98"/>
      <c r="EX266" s="98"/>
      <c r="EY266" s="98"/>
      <c r="EZ266" s="98"/>
      <c r="FA266" s="98"/>
      <c r="FB266" s="98"/>
      <c r="FC266" s="98"/>
      <c r="FD266" s="98"/>
      <c r="FE266" s="98"/>
      <c r="FF266" s="98"/>
      <c r="FG266" s="98"/>
      <c r="FH266" s="98"/>
      <c r="FI266" s="98"/>
      <c r="FJ266" s="98"/>
      <c r="FK266" s="98"/>
      <c r="FL266" s="98"/>
      <c r="FM266" s="98"/>
      <c r="FN266" s="98"/>
      <c r="FO266" s="98"/>
      <c r="FP266" s="98"/>
      <c r="FQ266" s="98"/>
      <c r="FR266" s="98"/>
      <c r="FS266" s="98"/>
      <c r="FT266" s="98"/>
      <c r="FU266" s="98"/>
    </row>
    <row r="267" spans="10:177" s="1" customFormat="1">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c r="CN267" s="98"/>
      <c r="CO267" s="98"/>
      <c r="CP267" s="98"/>
      <c r="CQ267" s="98"/>
      <c r="CR267" s="98"/>
      <c r="CS267" s="98"/>
      <c r="CT267" s="98"/>
      <c r="CU267" s="98"/>
      <c r="CV267" s="98"/>
      <c r="CW267" s="98"/>
      <c r="CX267" s="98"/>
      <c r="CY267" s="98"/>
      <c r="CZ267" s="98"/>
      <c r="DA267" s="98"/>
      <c r="DB267" s="98"/>
      <c r="DC267" s="98"/>
      <c r="DD267" s="98"/>
      <c r="DE267" s="98"/>
      <c r="DF267" s="98"/>
      <c r="DG267" s="98"/>
      <c r="DH267" s="98"/>
      <c r="DI267" s="98"/>
      <c r="DJ267" s="98"/>
      <c r="DK267" s="98"/>
      <c r="DL267" s="98"/>
      <c r="DM267" s="98"/>
      <c r="DN267" s="98"/>
      <c r="DO267" s="98"/>
      <c r="DP267" s="98"/>
      <c r="DQ267" s="98"/>
      <c r="DR267" s="98"/>
      <c r="DS267" s="98"/>
      <c r="DT267" s="98"/>
      <c r="DU267" s="98"/>
      <c r="DV267" s="98"/>
      <c r="DW267" s="98"/>
      <c r="DX267" s="98"/>
      <c r="DY267" s="98"/>
      <c r="DZ267" s="98"/>
      <c r="EA267" s="98"/>
      <c r="EB267" s="98"/>
      <c r="EC267" s="98"/>
      <c r="ED267" s="98"/>
      <c r="EE267" s="98"/>
      <c r="EF267" s="98"/>
      <c r="EG267" s="98"/>
      <c r="EH267" s="98"/>
      <c r="EI267" s="98"/>
      <c r="EJ267" s="98"/>
      <c r="EK267" s="98"/>
      <c r="EL267" s="98"/>
      <c r="EM267" s="98"/>
      <c r="EN267" s="98"/>
      <c r="EO267" s="98"/>
      <c r="EP267" s="98"/>
      <c r="EQ267" s="98"/>
      <c r="ER267" s="98"/>
      <c r="ES267" s="98"/>
      <c r="ET267" s="98"/>
      <c r="EU267" s="98"/>
      <c r="EV267" s="98"/>
      <c r="EW267" s="98"/>
      <c r="EX267" s="98"/>
      <c r="EY267" s="98"/>
      <c r="EZ267" s="98"/>
      <c r="FA267" s="98"/>
      <c r="FB267" s="98"/>
      <c r="FC267" s="98"/>
      <c r="FD267" s="98"/>
      <c r="FE267" s="98"/>
      <c r="FF267" s="98"/>
      <c r="FG267" s="98"/>
      <c r="FH267" s="98"/>
      <c r="FI267" s="98"/>
      <c r="FJ267" s="98"/>
      <c r="FK267" s="98"/>
      <c r="FL267" s="98"/>
      <c r="FM267" s="98"/>
      <c r="FN267" s="98"/>
      <c r="FO267" s="98"/>
      <c r="FP267" s="98"/>
      <c r="FQ267" s="98"/>
      <c r="FR267" s="98"/>
      <c r="FS267" s="98"/>
      <c r="FT267" s="98"/>
      <c r="FU267" s="98"/>
    </row>
    <row r="268" spans="10:177" s="1" customFormat="1">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c r="CN268" s="98"/>
      <c r="CO268" s="98"/>
      <c r="CP268" s="98"/>
      <c r="CQ268" s="98"/>
      <c r="CR268" s="98"/>
      <c r="CS268" s="98"/>
      <c r="CT268" s="98"/>
      <c r="CU268" s="98"/>
      <c r="CV268" s="98"/>
      <c r="CW268" s="98"/>
      <c r="CX268" s="98"/>
      <c r="CY268" s="98"/>
      <c r="CZ268" s="98"/>
      <c r="DA268" s="98"/>
      <c r="DB268" s="98"/>
      <c r="DC268" s="98"/>
      <c r="DD268" s="98"/>
      <c r="DE268" s="98"/>
      <c r="DF268" s="98"/>
      <c r="DG268" s="98"/>
      <c r="DH268" s="98"/>
      <c r="DI268" s="98"/>
      <c r="DJ268" s="98"/>
      <c r="DK268" s="98"/>
      <c r="DL268" s="98"/>
      <c r="DM268" s="98"/>
      <c r="DN268" s="98"/>
      <c r="DO268" s="98"/>
      <c r="DP268" s="98"/>
      <c r="DQ268" s="98"/>
      <c r="DR268" s="98"/>
      <c r="DS268" s="98"/>
      <c r="DT268" s="98"/>
      <c r="DU268" s="98"/>
      <c r="DV268" s="98"/>
      <c r="DW268" s="98"/>
      <c r="DX268" s="98"/>
      <c r="DY268" s="98"/>
      <c r="DZ268" s="98"/>
      <c r="EA268" s="98"/>
      <c r="EB268" s="98"/>
      <c r="EC268" s="98"/>
      <c r="ED268" s="98"/>
      <c r="EE268" s="98"/>
      <c r="EF268" s="98"/>
      <c r="EG268" s="98"/>
      <c r="EH268" s="98"/>
      <c r="EI268" s="98"/>
      <c r="EJ268" s="98"/>
      <c r="EK268" s="98"/>
      <c r="EL268" s="98"/>
      <c r="EM268" s="98"/>
      <c r="EN268" s="98"/>
      <c r="EO268" s="98"/>
      <c r="EP268" s="98"/>
      <c r="EQ268" s="98"/>
      <c r="ER268" s="98"/>
      <c r="ES268" s="98"/>
      <c r="ET268" s="98"/>
      <c r="EU268" s="98"/>
      <c r="EV268" s="98"/>
      <c r="EW268" s="98"/>
      <c r="EX268" s="98"/>
      <c r="EY268" s="98"/>
      <c r="EZ268" s="98"/>
      <c r="FA268" s="98"/>
      <c r="FB268" s="98"/>
      <c r="FC268" s="98"/>
      <c r="FD268" s="98"/>
      <c r="FE268" s="98"/>
      <c r="FF268" s="98"/>
      <c r="FG268" s="98"/>
      <c r="FH268" s="98"/>
      <c r="FI268" s="98"/>
      <c r="FJ268" s="98"/>
      <c r="FK268" s="98"/>
      <c r="FL268" s="98"/>
      <c r="FM268" s="98"/>
      <c r="FN268" s="98"/>
      <c r="FO268" s="98"/>
      <c r="FP268" s="98"/>
      <c r="FQ268" s="98"/>
      <c r="FR268" s="98"/>
      <c r="FS268" s="98"/>
      <c r="FT268" s="98"/>
      <c r="FU268" s="98"/>
    </row>
    <row r="269" spans="10:177" s="1" customFormat="1">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c r="CN269" s="98"/>
      <c r="CO269" s="98"/>
      <c r="CP269" s="98"/>
      <c r="CQ269" s="98"/>
      <c r="CR269" s="98"/>
      <c r="CS269" s="98"/>
      <c r="CT269" s="98"/>
      <c r="CU269" s="98"/>
      <c r="CV269" s="98"/>
      <c r="CW269" s="98"/>
      <c r="CX269" s="98"/>
      <c r="CY269" s="98"/>
      <c r="CZ269" s="98"/>
      <c r="DA269" s="98"/>
      <c r="DB269" s="98"/>
      <c r="DC269" s="98"/>
      <c r="DD269" s="98"/>
      <c r="DE269" s="98"/>
      <c r="DF269" s="98"/>
      <c r="DG269" s="98"/>
      <c r="DH269" s="98"/>
      <c r="DI269" s="98"/>
      <c r="DJ269" s="98"/>
      <c r="DK269" s="98"/>
      <c r="DL269" s="98"/>
      <c r="DM269" s="98"/>
      <c r="DN269" s="98"/>
      <c r="DO269" s="98"/>
      <c r="DP269" s="98"/>
      <c r="DQ269" s="98"/>
      <c r="DR269" s="98"/>
      <c r="DS269" s="98"/>
      <c r="DT269" s="98"/>
      <c r="DU269" s="98"/>
      <c r="DV269" s="98"/>
      <c r="DW269" s="98"/>
      <c r="DX269" s="98"/>
      <c r="DY269" s="98"/>
      <c r="DZ269" s="98"/>
      <c r="EA269" s="98"/>
      <c r="EB269" s="98"/>
      <c r="EC269" s="98"/>
      <c r="ED269" s="98"/>
      <c r="EE269" s="98"/>
      <c r="EF269" s="98"/>
      <c r="EG269" s="98"/>
      <c r="EH269" s="98"/>
      <c r="EI269" s="98"/>
      <c r="EJ269" s="98"/>
      <c r="EK269" s="98"/>
      <c r="EL269" s="98"/>
      <c r="EM269" s="98"/>
      <c r="EN269" s="98"/>
      <c r="EO269" s="98"/>
      <c r="EP269" s="98"/>
      <c r="EQ269" s="98"/>
      <c r="ER269" s="98"/>
      <c r="ES269" s="98"/>
      <c r="ET269" s="98"/>
      <c r="EU269" s="98"/>
      <c r="EV269" s="98"/>
      <c r="EW269" s="98"/>
      <c r="EX269" s="98"/>
      <c r="EY269" s="98"/>
      <c r="EZ269" s="98"/>
      <c r="FA269" s="98"/>
      <c r="FB269" s="98"/>
      <c r="FC269" s="98"/>
      <c r="FD269" s="98"/>
      <c r="FE269" s="98"/>
      <c r="FF269" s="98"/>
      <c r="FG269" s="98"/>
      <c r="FH269" s="98"/>
      <c r="FI269" s="98"/>
      <c r="FJ269" s="98"/>
      <c r="FK269" s="98"/>
      <c r="FL269" s="98"/>
      <c r="FM269" s="98"/>
      <c r="FN269" s="98"/>
      <c r="FO269" s="98"/>
      <c r="FP269" s="98"/>
      <c r="FQ269" s="98"/>
      <c r="FR269" s="98"/>
      <c r="FS269" s="98"/>
      <c r="FT269" s="98"/>
      <c r="FU269" s="98"/>
    </row>
    <row r="270" spans="10:177" s="1" customFormat="1">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c r="CN270" s="98"/>
      <c r="CO270" s="98"/>
      <c r="CP270" s="98"/>
      <c r="CQ270" s="98"/>
      <c r="CR270" s="98"/>
      <c r="CS270" s="98"/>
      <c r="CT270" s="98"/>
      <c r="CU270" s="98"/>
      <c r="CV270" s="98"/>
      <c r="CW270" s="98"/>
      <c r="CX270" s="98"/>
      <c r="CY270" s="98"/>
      <c r="CZ270" s="98"/>
      <c r="DA270" s="98"/>
      <c r="DB270" s="98"/>
      <c r="DC270" s="98"/>
      <c r="DD270" s="98"/>
      <c r="DE270" s="98"/>
      <c r="DF270" s="98"/>
      <c r="DG270" s="98"/>
      <c r="DH270" s="98"/>
      <c r="DI270" s="98"/>
      <c r="DJ270" s="98"/>
      <c r="DK270" s="98"/>
      <c r="DL270" s="98"/>
      <c r="DM270" s="98"/>
      <c r="DN270" s="98"/>
      <c r="DO270" s="98"/>
      <c r="DP270" s="98"/>
      <c r="DQ270" s="98"/>
      <c r="DR270" s="98"/>
      <c r="DS270" s="98"/>
      <c r="DT270" s="98"/>
      <c r="DU270" s="98"/>
      <c r="DV270" s="98"/>
      <c r="DW270" s="98"/>
      <c r="DX270" s="98"/>
      <c r="DY270" s="98"/>
      <c r="DZ270" s="98"/>
      <c r="EA270" s="98"/>
      <c r="EB270" s="98"/>
      <c r="EC270" s="98"/>
      <c r="ED270" s="98"/>
      <c r="EE270" s="98"/>
      <c r="EF270" s="98"/>
      <c r="EG270" s="98"/>
      <c r="EH270" s="98"/>
      <c r="EI270" s="98"/>
      <c r="EJ270" s="98"/>
      <c r="EK270" s="98"/>
      <c r="EL270" s="98"/>
      <c r="EM270" s="98"/>
      <c r="EN270" s="98"/>
      <c r="EO270" s="98"/>
      <c r="EP270" s="98"/>
      <c r="EQ270" s="98"/>
      <c r="ER270" s="98"/>
      <c r="ES270" s="98"/>
      <c r="ET270" s="98"/>
      <c r="EU270" s="98"/>
      <c r="EV270" s="98"/>
      <c r="EW270" s="98"/>
      <c r="EX270" s="98"/>
      <c r="EY270" s="98"/>
      <c r="EZ270" s="98"/>
      <c r="FA270" s="98"/>
      <c r="FB270" s="98"/>
      <c r="FC270" s="98"/>
      <c r="FD270" s="98"/>
      <c r="FE270" s="98"/>
      <c r="FF270" s="98"/>
      <c r="FG270" s="98"/>
      <c r="FH270" s="98"/>
      <c r="FI270" s="98"/>
      <c r="FJ270" s="98"/>
      <c r="FK270" s="98"/>
      <c r="FL270" s="98"/>
      <c r="FM270" s="98"/>
      <c r="FN270" s="98"/>
      <c r="FO270" s="98"/>
      <c r="FP270" s="98"/>
      <c r="FQ270" s="98"/>
      <c r="FR270" s="98"/>
      <c r="FS270" s="98"/>
      <c r="FT270" s="98"/>
      <c r="FU270" s="98"/>
    </row>
    <row r="271" spans="10:177" s="1" customFormat="1">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c r="CN271" s="98"/>
      <c r="CO271" s="98"/>
      <c r="CP271" s="98"/>
      <c r="CQ271" s="98"/>
      <c r="CR271" s="98"/>
      <c r="CS271" s="98"/>
      <c r="CT271" s="98"/>
      <c r="CU271" s="98"/>
      <c r="CV271" s="98"/>
      <c r="CW271" s="98"/>
      <c r="CX271" s="98"/>
      <c r="CY271" s="98"/>
      <c r="CZ271" s="98"/>
      <c r="DA271" s="98"/>
      <c r="DB271" s="98"/>
      <c r="DC271" s="98"/>
      <c r="DD271" s="98"/>
      <c r="DE271" s="98"/>
      <c r="DF271" s="98"/>
      <c r="DG271" s="98"/>
      <c r="DH271" s="98"/>
      <c r="DI271" s="98"/>
      <c r="DJ271" s="98"/>
      <c r="DK271" s="98"/>
      <c r="DL271" s="98"/>
      <c r="DM271" s="98"/>
      <c r="DN271" s="98"/>
      <c r="DO271" s="98"/>
      <c r="DP271" s="98"/>
      <c r="DQ271" s="98"/>
      <c r="DR271" s="98"/>
      <c r="DS271" s="98"/>
      <c r="DT271" s="98"/>
      <c r="DU271" s="98"/>
      <c r="DV271" s="98"/>
      <c r="DW271" s="98"/>
      <c r="DX271" s="98"/>
      <c r="DY271" s="98"/>
      <c r="DZ271" s="98"/>
      <c r="EA271" s="98"/>
      <c r="EB271" s="98"/>
      <c r="EC271" s="98"/>
      <c r="ED271" s="98"/>
      <c r="EE271" s="98"/>
      <c r="EF271" s="98"/>
      <c r="EG271" s="98"/>
      <c r="EH271" s="98"/>
      <c r="EI271" s="98"/>
      <c r="EJ271" s="98"/>
      <c r="EK271" s="98"/>
      <c r="EL271" s="98"/>
      <c r="EM271" s="98"/>
      <c r="EN271" s="98"/>
      <c r="EO271" s="98"/>
      <c r="EP271" s="98"/>
      <c r="EQ271" s="98"/>
      <c r="ER271" s="98"/>
      <c r="ES271" s="98"/>
      <c r="ET271" s="98"/>
      <c r="EU271" s="98"/>
      <c r="EV271" s="98"/>
      <c r="EW271" s="98"/>
      <c r="EX271" s="98"/>
      <c r="EY271" s="98"/>
      <c r="EZ271" s="98"/>
      <c r="FA271" s="98"/>
      <c r="FB271" s="98"/>
      <c r="FC271" s="98"/>
      <c r="FD271" s="98"/>
      <c r="FE271" s="98"/>
      <c r="FF271" s="98"/>
      <c r="FG271" s="98"/>
      <c r="FH271" s="98"/>
      <c r="FI271" s="98"/>
      <c r="FJ271" s="98"/>
      <c r="FK271" s="98"/>
      <c r="FL271" s="98"/>
      <c r="FM271" s="98"/>
      <c r="FN271" s="98"/>
      <c r="FO271" s="98"/>
      <c r="FP271" s="98"/>
      <c r="FQ271" s="98"/>
      <c r="FR271" s="98"/>
      <c r="FS271" s="98"/>
      <c r="FT271" s="98"/>
      <c r="FU271" s="98"/>
    </row>
    <row r="272" spans="10:177" s="1" customFormat="1">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c r="CN272" s="98"/>
      <c r="CO272" s="98"/>
      <c r="CP272" s="98"/>
      <c r="CQ272" s="98"/>
      <c r="CR272" s="98"/>
      <c r="CS272" s="98"/>
      <c r="CT272" s="98"/>
      <c r="CU272" s="98"/>
      <c r="CV272" s="98"/>
      <c r="CW272" s="98"/>
      <c r="CX272" s="98"/>
      <c r="CY272" s="98"/>
      <c r="CZ272" s="98"/>
      <c r="DA272" s="98"/>
      <c r="DB272" s="98"/>
      <c r="DC272" s="98"/>
      <c r="DD272" s="98"/>
      <c r="DE272" s="98"/>
      <c r="DF272" s="98"/>
      <c r="DG272" s="98"/>
      <c r="DH272" s="98"/>
      <c r="DI272" s="98"/>
      <c r="DJ272" s="98"/>
      <c r="DK272" s="98"/>
      <c r="DL272" s="98"/>
      <c r="DM272" s="98"/>
      <c r="DN272" s="98"/>
      <c r="DO272" s="98"/>
      <c r="DP272" s="98"/>
      <c r="DQ272" s="98"/>
      <c r="DR272" s="98"/>
      <c r="DS272" s="98"/>
      <c r="DT272" s="98"/>
      <c r="DU272" s="98"/>
      <c r="DV272" s="98"/>
      <c r="DW272" s="98"/>
      <c r="DX272" s="98"/>
      <c r="DY272" s="98"/>
      <c r="DZ272" s="98"/>
      <c r="EA272" s="98"/>
      <c r="EB272" s="98"/>
      <c r="EC272" s="98"/>
      <c r="ED272" s="98"/>
      <c r="EE272" s="98"/>
      <c r="EF272" s="98"/>
      <c r="EG272" s="98"/>
      <c r="EH272" s="98"/>
      <c r="EI272" s="98"/>
      <c r="EJ272" s="98"/>
      <c r="EK272" s="98"/>
      <c r="EL272" s="98"/>
      <c r="EM272" s="98"/>
      <c r="EN272" s="98"/>
      <c r="EO272" s="98"/>
      <c r="EP272" s="98"/>
      <c r="EQ272" s="98"/>
      <c r="ER272" s="98"/>
      <c r="ES272" s="98"/>
      <c r="ET272" s="98"/>
      <c r="EU272" s="98"/>
      <c r="EV272" s="98"/>
      <c r="EW272" s="98"/>
      <c r="EX272" s="98"/>
      <c r="EY272" s="98"/>
      <c r="EZ272" s="98"/>
      <c r="FA272" s="98"/>
      <c r="FB272" s="98"/>
      <c r="FC272" s="98"/>
      <c r="FD272" s="98"/>
      <c r="FE272" s="98"/>
      <c r="FF272" s="98"/>
      <c r="FG272" s="98"/>
      <c r="FH272" s="98"/>
      <c r="FI272" s="98"/>
      <c r="FJ272" s="98"/>
      <c r="FK272" s="98"/>
      <c r="FL272" s="98"/>
      <c r="FM272" s="98"/>
      <c r="FN272" s="98"/>
      <c r="FO272" s="98"/>
      <c r="FP272" s="98"/>
      <c r="FQ272" s="98"/>
      <c r="FR272" s="98"/>
      <c r="FS272" s="98"/>
      <c r="FT272" s="98"/>
      <c r="FU272" s="98"/>
    </row>
    <row r="273" spans="10:177" s="1" customFormat="1">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c r="CN273" s="98"/>
      <c r="CO273" s="98"/>
      <c r="CP273" s="98"/>
      <c r="CQ273" s="98"/>
      <c r="CR273" s="98"/>
      <c r="CS273" s="98"/>
      <c r="CT273" s="98"/>
      <c r="CU273" s="98"/>
      <c r="CV273" s="98"/>
      <c r="CW273" s="98"/>
      <c r="CX273" s="98"/>
      <c r="CY273" s="98"/>
      <c r="CZ273" s="98"/>
      <c r="DA273" s="98"/>
      <c r="DB273" s="98"/>
      <c r="DC273" s="98"/>
      <c r="DD273" s="98"/>
      <c r="DE273" s="98"/>
      <c r="DF273" s="98"/>
      <c r="DG273" s="98"/>
      <c r="DH273" s="98"/>
      <c r="DI273" s="98"/>
      <c r="DJ273" s="98"/>
      <c r="DK273" s="98"/>
      <c r="DL273" s="98"/>
      <c r="DM273" s="98"/>
      <c r="DN273" s="98"/>
      <c r="DO273" s="98"/>
      <c r="DP273" s="98"/>
      <c r="DQ273" s="98"/>
      <c r="DR273" s="98"/>
      <c r="DS273" s="98"/>
      <c r="DT273" s="98"/>
      <c r="DU273" s="98"/>
      <c r="DV273" s="98"/>
      <c r="DW273" s="98"/>
      <c r="DX273" s="98"/>
      <c r="DY273" s="98"/>
      <c r="DZ273" s="98"/>
      <c r="EA273" s="98"/>
      <c r="EB273" s="98"/>
      <c r="EC273" s="98"/>
      <c r="ED273" s="98"/>
      <c r="EE273" s="98"/>
      <c r="EF273" s="98"/>
      <c r="EG273" s="98"/>
      <c r="EH273" s="98"/>
      <c r="EI273" s="98"/>
      <c r="EJ273" s="98"/>
      <c r="EK273" s="98"/>
      <c r="EL273" s="98"/>
      <c r="EM273" s="98"/>
      <c r="EN273" s="98"/>
      <c r="EO273" s="98"/>
      <c r="EP273" s="98"/>
      <c r="EQ273" s="98"/>
      <c r="ER273" s="98"/>
      <c r="ES273" s="98"/>
      <c r="ET273" s="98"/>
      <c r="EU273" s="98"/>
      <c r="EV273" s="98"/>
      <c r="EW273" s="98"/>
      <c r="EX273" s="98"/>
      <c r="EY273" s="98"/>
      <c r="EZ273" s="98"/>
      <c r="FA273" s="98"/>
      <c r="FB273" s="98"/>
      <c r="FC273" s="98"/>
      <c r="FD273" s="98"/>
      <c r="FE273" s="98"/>
      <c r="FF273" s="98"/>
      <c r="FG273" s="98"/>
      <c r="FH273" s="98"/>
      <c r="FI273" s="98"/>
      <c r="FJ273" s="98"/>
      <c r="FK273" s="98"/>
      <c r="FL273" s="98"/>
      <c r="FM273" s="98"/>
      <c r="FN273" s="98"/>
      <c r="FO273" s="98"/>
      <c r="FP273" s="98"/>
      <c r="FQ273" s="98"/>
      <c r="FR273" s="98"/>
      <c r="FS273" s="98"/>
      <c r="FT273" s="98"/>
      <c r="FU273" s="98"/>
    </row>
    <row r="274" spans="10:177" s="1" customFormat="1">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c r="CN274" s="98"/>
      <c r="CO274" s="98"/>
      <c r="CP274" s="98"/>
      <c r="CQ274" s="98"/>
      <c r="CR274" s="98"/>
      <c r="CS274" s="98"/>
      <c r="CT274" s="98"/>
      <c r="CU274" s="98"/>
      <c r="CV274" s="98"/>
      <c r="CW274" s="98"/>
      <c r="CX274" s="98"/>
      <c r="CY274" s="98"/>
      <c r="CZ274" s="98"/>
      <c r="DA274" s="98"/>
      <c r="DB274" s="98"/>
      <c r="DC274" s="98"/>
      <c r="DD274" s="98"/>
      <c r="DE274" s="98"/>
      <c r="DF274" s="98"/>
      <c r="DG274" s="98"/>
      <c r="DH274" s="98"/>
      <c r="DI274" s="98"/>
      <c r="DJ274" s="98"/>
      <c r="DK274" s="98"/>
      <c r="DL274" s="98"/>
      <c r="DM274" s="98"/>
      <c r="DN274" s="98"/>
      <c r="DO274" s="98"/>
      <c r="DP274" s="98"/>
      <c r="DQ274" s="98"/>
      <c r="DR274" s="98"/>
      <c r="DS274" s="98"/>
      <c r="DT274" s="98"/>
      <c r="DU274" s="98"/>
      <c r="DV274" s="98"/>
      <c r="DW274" s="98"/>
      <c r="DX274" s="98"/>
      <c r="DY274" s="98"/>
      <c r="DZ274" s="98"/>
      <c r="EA274" s="98"/>
      <c r="EB274" s="98"/>
      <c r="EC274" s="98"/>
      <c r="ED274" s="98"/>
      <c r="EE274" s="98"/>
      <c r="EF274" s="98"/>
      <c r="EG274" s="98"/>
      <c r="EH274" s="98"/>
      <c r="EI274" s="98"/>
      <c r="EJ274" s="98"/>
      <c r="EK274" s="98"/>
      <c r="EL274" s="98"/>
      <c r="EM274" s="98"/>
      <c r="EN274" s="98"/>
      <c r="EO274" s="98"/>
      <c r="EP274" s="98"/>
      <c r="EQ274" s="98"/>
      <c r="ER274" s="98"/>
      <c r="ES274" s="98"/>
      <c r="ET274" s="98"/>
      <c r="EU274" s="98"/>
      <c r="EV274" s="98"/>
      <c r="EW274" s="98"/>
      <c r="EX274" s="98"/>
      <c r="EY274" s="98"/>
      <c r="EZ274" s="98"/>
      <c r="FA274" s="98"/>
      <c r="FB274" s="98"/>
      <c r="FC274" s="98"/>
      <c r="FD274" s="98"/>
      <c r="FE274" s="98"/>
      <c r="FF274" s="98"/>
      <c r="FG274" s="98"/>
      <c r="FH274" s="98"/>
      <c r="FI274" s="98"/>
      <c r="FJ274" s="98"/>
      <c r="FK274" s="98"/>
      <c r="FL274" s="98"/>
      <c r="FM274" s="98"/>
      <c r="FN274" s="98"/>
      <c r="FO274" s="98"/>
      <c r="FP274" s="98"/>
      <c r="FQ274" s="98"/>
      <c r="FR274" s="98"/>
      <c r="FS274" s="98"/>
      <c r="FT274" s="98"/>
      <c r="FU274" s="98"/>
    </row>
    <row r="275" spans="10:177" s="1" customFormat="1">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c r="CN275" s="98"/>
      <c r="CO275" s="98"/>
      <c r="CP275" s="98"/>
      <c r="CQ275" s="98"/>
      <c r="CR275" s="98"/>
      <c r="CS275" s="98"/>
      <c r="CT275" s="98"/>
      <c r="CU275" s="98"/>
      <c r="CV275" s="98"/>
      <c r="CW275" s="98"/>
      <c r="CX275" s="98"/>
      <c r="CY275" s="98"/>
      <c r="CZ275" s="98"/>
      <c r="DA275" s="98"/>
      <c r="DB275" s="98"/>
      <c r="DC275" s="98"/>
      <c r="DD275" s="98"/>
      <c r="DE275" s="98"/>
      <c r="DF275" s="98"/>
      <c r="DG275" s="98"/>
      <c r="DH275" s="98"/>
      <c r="DI275" s="98"/>
      <c r="DJ275" s="98"/>
      <c r="DK275" s="98"/>
      <c r="DL275" s="98"/>
      <c r="DM275" s="98"/>
      <c r="DN275" s="98"/>
      <c r="DO275" s="98"/>
      <c r="DP275" s="98"/>
      <c r="DQ275" s="98"/>
      <c r="DR275" s="98"/>
      <c r="DS275" s="98"/>
      <c r="DT275" s="98"/>
      <c r="DU275" s="98"/>
      <c r="DV275" s="98"/>
      <c r="DW275" s="98"/>
      <c r="DX275" s="98"/>
      <c r="DY275" s="98"/>
      <c r="DZ275" s="98"/>
      <c r="EA275" s="98"/>
      <c r="EB275" s="98"/>
      <c r="EC275" s="98"/>
      <c r="ED275" s="98"/>
      <c r="EE275" s="98"/>
      <c r="EF275" s="98"/>
      <c r="EG275" s="98"/>
      <c r="EH275" s="98"/>
      <c r="EI275" s="98"/>
      <c r="EJ275" s="98"/>
      <c r="EK275" s="98"/>
      <c r="EL275" s="98"/>
      <c r="EM275" s="98"/>
      <c r="EN275" s="98"/>
      <c r="EO275" s="98"/>
      <c r="EP275" s="98"/>
      <c r="EQ275" s="98"/>
      <c r="ER275" s="98"/>
      <c r="ES275" s="98"/>
      <c r="ET275" s="98"/>
      <c r="EU275" s="98"/>
      <c r="EV275" s="98"/>
      <c r="EW275" s="98"/>
      <c r="EX275" s="98"/>
      <c r="EY275" s="98"/>
      <c r="EZ275" s="98"/>
      <c r="FA275" s="98"/>
      <c r="FB275" s="98"/>
      <c r="FC275" s="98"/>
      <c r="FD275" s="98"/>
      <c r="FE275" s="98"/>
      <c r="FF275" s="98"/>
      <c r="FG275" s="98"/>
      <c r="FH275" s="98"/>
      <c r="FI275" s="98"/>
      <c r="FJ275" s="98"/>
      <c r="FK275" s="98"/>
      <c r="FL275" s="98"/>
      <c r="FM275" s="98"/>
      <c r="FN275" s="98"/>
      <c r="FO275" s="98"/>
      <c r="FP275" s="98"/>
      <c r="FQ275" s="98"/>
      <c r="FR275" s="98"/>
      <c r="FS275" s="98"/>
      <c r="FT275" s="98"/>
      <c r="FU275" s="98"/>
    </row>
    <row r="276" spans="10:177" s="1" customFormat="1">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c r="CN276" s="98"/>
      <c r="CO276" s="98"/>
      <c r="CP276" s="98"/>
      <c r="CQ276" s="98"/>
      <c r="CR276" s="98"/>
      <c r="CS276" s="98"/>
      <c r="CT276" s="98"/>
      <c r="CU276" s="98"/>
      <c r="CV276" s="98"/>
      <c r="CW276" s="98"/>
      <c r="CX276" s="98"/>
      <c r="CY276" s="98"/>
      <c r="CZ276" s="98"/>
      <c r="DA276" s="98"/>
      <c r="DB276" s="98"/>
      <c r="DC276" s="98"/>
      <c r="DD276" s="98"/>
      <c r="DE276" s="98"/>
      <c r="DF276" s="98"/>
      <c r="DG276" s="98"/>
      <c r="DH276" s="98"/>
      <c r="DI276" s="98"/>
      <c r="DJ276" s="98"/>
      <c r="DK276" s="98"/>
      <c r="DL276" s="98"/>
      <c r="DM276" s="98"/>
      <c r="DN276" s="98"/>
      <c r="DO276" s="98"/>
      <c r="DP276" s="98"/>
      <c r="DQ276" s="98"/>
      <c r="DR276" s="98"/>
      <c r="DS276" s="98"/>
      <c r="DT276" s="98"/>
      <c r="DU276" s="98"/>
      <c r="DV276" s="98"/>
      <c r="DW276" s="98"/>
      <c r="DX276" s="98"/>
      <c r="DY276" s="98"/>
      <c r="DZ276" s="98"/>
      <c r="EA276" s="98"/>
      <c r="EB276" s="98"/>
      <c r="EC276" s="98"/>
      <c r="ED276" s="98"/>
      <c r="EE276" s="98"/>
      <c r="EF276" s="98"/>
      <c r="EG276" s="98"/>
      <c r="EH276" s="98"/>
      <c r="EI276" s="98"/>
      <c r="EJ276" s="98"/>
      <c r="EK276" s="98"/>
      <c r="EL276" s="98"/>
      <c r="EM276" s="98"/>
      <c r="EN276" s="98"/>
      <c r="EO276" s="98"/>
      <c r="EP276" s="98"/>
      <c r="EQ276" s="98"/>
      <c r="ER276" s="98"/>
      <c r="ES276" s="98"/>
      <c r="ET276" s="98"/>
      <c r="EU276" s="98"/>
      <c r="EV276" s="98"/>
      <c r="EW276" s="98"/>
      <c r="EX276" s="98"/>
      <c r="EY276" s="98"/>
      <c r="EZ276" s="98"/>
      <c r="FA276" s="98"/>
      <c r="FB276" s="98"/>
      <c r="FC276" s="98"/>
      <c r="FD276" s="98"/>
      <c r="FE276" s="98"/>
      <c r="FF276" s="98"/>
      <c r="FG276" s="98"/>
      <c r="FH276" s="98"/>
      <c r="FI276" s="98"/>
      <c r="FJ276" s="98"/>
      <c r="FK276" s="98"/>
      <c r="FL276" s="98"/>
      <c r="FM276" s="98"/>
      <c r="FN276" s="98"/>
      <c r="FO276" s="98"/>
      <c r="FP276" s="98"/>
      <c r="FQ276" s="98"/>
      <c r="FR276" s="98"/>
      <c r="FS276" s="98"/>
      <c r="FT276" s="98"/>
      <c r="FU276" s="98"/>
    </row>
    <row r="277" spans="10:177" s="1" customFormat="1">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c r="CN277" s="98"/>
      <c r="CO277" s="98"/>
      <c r="CP277" s="98"/>
      <c r="CQ277" s="98"/>
      <c r="CR277" s="98"/>
      <c r="CS277" s="98"/>
      <c r="CT277" s="98"/>
      <c r="CU277" s="98"/>
      <c r="CV277" s="98"/>
      <c r="CW277" s="98"/>
      <c r="CX277" s="98"/>
      <c r="CY277" s="98"/>
      <c r="CZ277" s="98"/>
      <c r="DA277" s="98"/>
      <c r="DB277" s="98"/>
      <c r="DC277" s="98"/>
      <c r="DD277" s="98"/>
      <c r="DE277" s="98"/>
      <c r="DF277" s="98"/>
      <c r="DG277" s="98"/>
      <c r="DH277" s="98"/>
      <c r="DI277" s="98"/>
      <c r="DJ277" s="98"/>
      <c r="DK277" s="98"/>
      <c r="DL277" s="98"/>
      <c r="DM277" s="98"/>
      <c r="DN277" s="98"/>
      <c r="DO277" s="98"/>
      <c r="DP277" s="98"/>
      <c r="DQ277" s="98"/>
      <c r="DR277" s="98"/>
      <c r="DS277" s="98"/>
      <c r="DT277" s="98"/>
      <c r="DU277" s="98"/>
      <c r="DV277" s="98"/>
      <c r="DW277" s="98"/>
      <c r="DX277" s="98"/>
      <c r="DY277" s="98"/>
      <c r="DZ277" s="98"/>
      <c r="EA277" s="98"/>
      <c r="EB277" s="98"/>
      <c r="EC277" s="98"/>
      <c r="ED277" s="98"/>
      <c r="EE277" s="98"/>
      <c r="EF277" s="98"/>
      <c r="EG277" s="98"/>
      <c r="EH277" s="98"/>
      <c r="EI277" s="98"/>
      <c r="EJ277" s="98"/>
      <c r="EK277" s="98"/>
      <c r="EL277" s="98"/>
      <c r="EM277" s="98"/>
      <c r="EN277" s="98"/>
      <c r="EO277" s="98"/>
      <c r="EP277" s="98"/>
      <c r="EQ277" s="98"/>
      <c r="ER277" s="98"/>
      <c r="ES277" s="98"/>
      <c r="ET277" s="98"/>
      <c r="EU277" s="98"/>
      <c r="EV277" s="98"/>
      <c r="EW277" s="98"/>
      <c r="EX277" s="98"/>
      <c r="EY277" s="98"/>
      <c r="EZ277" s="98"/>
      <c r="FA277" s="98"/>
      <c r="FB277" s="98"/>
      <c r="FC277" s="98"/>
      <c r="FD277" s="98"/>
      <c r="FE277" s="98"/>
      <c r="FF277" s="98"/>
      <c r="FG277" s="98"/>
      <c r="FH277" s="98"/>
      <c r="FI277" s="98"/>
      <c r="FJ277" s="98"/>
      <c r="FK277" s="98"/>
      <c r="FL277" s="98"/>
      <c r="FM277" s="98"/>
      <c r="FN277" s="98"/>
      <c r="FO277" s="98"/>
      <c r="FP277" s="98"/>
      <c r="FQ277" s="98"/>
      <c r="FR277" s="98"/>
      <c r="FS277" s="98"/>
      <c r="FT277" s="98"/>
      <c r="FU277" s="98"/>
    </row>
    <row r="278" spans="10:177" s="1" customFormat="1">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c r="CN278" s="98"/>
      <c r="CO278" s="98"/>
      <c r="CP278" s="98"/>
      <c r="CQ278" s="98"/>
      <c r="CR278" s="98"/>
      <c r="CS278" s="98"/>
      <c r="CT278" s="98"/>
      <c r="CU278" s="98"/>
      <c r="CV278" s="98"/>
      <c r="CW278" s="98"/>
      <c r="CX278" s="98"/>
      <c r="CY278" s="98"/>
      <c r="CZ278" s="98"/>
      <c r="DA278" s="98"/>
      <c r="DB278" s="98"/>
      <c r="DC278" s="98"/>
      <c r="DD278" s="98"/>
      <c r="DE278" s="98"/>
      <c r="DF278" s="98"/>
      <c r="DG278" s="98"/>
      <c r="DH278" s="98"/>
      <c r="DI278" s="98"/>
      <c r="DJ278" s="98"/>
      <c r="DK278" s="98"/>
      <c r="DL278" s="98"/>
      <c r="DM278" s="98"/>
      <c r="DN278" s="98"/>
      <c r="DO278" s="98"/>
      <c r="DP278" s="98"/>
      <c r="DQ278" s="98"/>
      <c r="DR278" s="98"/>
      <c r="DS278" s="98"/>
      <c r="DT278" s="98"/>
      <c r="DU278" s="98"/>
      <c r="DV278" s="98"/>
      <c r="DW278" s="98"/>
      <c r="DX278" s="98"/>
      <c r="DY278" s="98"/>
      <c r="DZ278" s="98"/>
      <c r="EA278" s="98"/>
      <c r="EB278" s="98"/>
      <c r="EC278" s="98"/>
      <c r="ED278" s="98"/>
      <c r="EE278" s="98"/>
      <c r="EF278" s="98"/>
      <c r="EG278" s="98"/>
      <c r="EH278" s="98"/>
      <c r="EI278" s="98"/>
      <c r="EJ278" s="98"/>
      <c r="EK278" s="98"/>
      <c r="EL278" s="98"/>
      <c r="EM278" s="98"/>
      <c r="EN278" s="98"/>
      <c r="EO278" s="98"/>
      <c r="EP278" s="98"/>
      <c r="EQ278" s="98"/>
      <c r="ER278" s="98"/>
      <c r="ES278" s="98"/>
      <c r="ET278" s="98"/>
      <c r="EU278" s="98"/>
      <c r="EV278" s="98"/>
      <c r="EW278" s="98"/>
      <c r="EX278" s="98"/>
      <c r="EY278" s="98"/>
      <c r="EZ278" s="98"/>
      <c r="FA278" s="98"/>
      <c r="FB278" s="98"/>
      <c r="FC278" s="98"/>
      <c r="FD278" s="98"/>
      <c r="FE278" s="98"/>
      <c r="FF278" s="98"/>
      <c r="FG278" s="98"/>
      <c r="FH278" s="98"/>
      <c r="FI278" s="98"/>
      <c r="FJ278" s="98"/>
      <c r="FK278" s="98"/>
      <c r="FL278" s="98"/>
      <c r="FM278" s="98"/>
      <c r="FN278" s="98"/>
      <c r="FO278" s="98"/>
      <c r="FP278" s="98"/>
      <c r="FQ278" s="98"/>
      <c r="FR278" s="98"/>
      <c r="FS278" s="98"/>
      <c r="FT278" s="98"/>
      <c r="FU278" s="98"/>
    </row>
    <row r="279" spans="10:177" s="1" customFormat="1">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c r="CN279" s="98"/>
      <c r="CO279" s="98"/>
      <c r="CP279" s="98"/>
      <c r="CQ279" s="98"/>
      <c r="CR279" s="98"/>
      <c r="CS279" s="98"/>
      <c r="CT279" s="98"/>
      <c r="CU279" s="98"/>
      <c r="CV279" s="98"/>
      <c r="CW279" s="98"/>
      <c r="CX279" s="98"/>
      <c r="CY279" s="98"/>
      <c r="CZ279" s="98"/>
      <c r="DA279" s="98"/>
      <c r="DB279" s="98"/>
      <c r="DC279" s="98"/>
      <c r="DD279" s="98"/>
      <c r="DE279" s="98"/>
      <c r="DF279" s="98"/>
      <c r="DG279" s="98"/>
      <c r="DH279" s="98"/>
      <c r="DI279" s="98"/>
      <c r="DJ279" s="98"/>
      <c r="DK279" s="98"/>
      <c r="DL279" s="98"/>
      <c r="DM279" s="98"/>
      <c r="DN279" s="98"/>
      <c r="DO279" s="98"/>
      <c r="DP279" s="98"/>
      <c r="DQ279" s="98"/>
      <c r="DR279" s="98"/>
      <c r="DS279" s="98"/>
      <c r="DT279" s="98"/>
      <c r="DU279" s="98"/>
      <c r="DV279" s="98"/>
      <c r="DW279" s="98"/>
      <c r="DX279" s="98"/>
      <c r="DY279" s="98"/>
      <c r="DZ279" s="98"/>
      <c r="EA279" s="98"/>
      <c r="EB279" s="98"/>
      <c r="EC279" s="98"/>
      <c r="ED279" s="98"/>
      <c r="EE279" s="98"/>
      <c r="EF279" s="98"/>
      <c r="EG279" s="98"/>
      <c r="EH279" s="98"/>
      <c r="EI279" s="98"/>
      <c r="EJ279" s="98"/>
      <c r="EK279" s="98"/>
      <c r="EL279" s="98"/>
      <c r="EM279" s="98"/>
      <c r="EN279" s="98"/>
      <c r="EO279" s="98"/>
      <c r="EP279" s="98"/>
      <c r="EQ279" s="98"/>
      <c r="ER279" s="98"/>
      <c r="ES279" s="98"/>
      <c r="ET279" s="98"/>
      <c r="EU279" s="98"/>
      <c r="EV279" s="98"/>
      <c r="EW279" s="98"/>
      <c r="EX279" s="98"/>
      <c r="EY279" s="98"/>
      <c r="EZ279" s="98"/>
      <c r="FA279" s="98"/>
      <c r="FB279" s="98"/>
      <c r="FC279" s="98"/>
      <c r="FD279" s="98"/>
      <c r="FE279" s="98"/>
      <c r="FF279" s="98"/>
      <c r="FG279" s="98"/>
      <c r="FH279" s="98"/>
      <c r="FI279" s="98"/>
      <c r="FJ279" s="98"/>
      <c r="FK279" s="98"/>
      <c r="FL279" s="98"/>
      <c r="FM279" s="98"/>
      <c r="FN279" s="98"/>
      <c r="FO279" s="98"/>
      <c r="FP279" s="98"/>
      <c r="FQ279" s="98"/>
      <c r="FR279" s="98"/>
      <c r="FS279" s="98"/>
      <c r="FT279" s="98"/>
      <c r="FU279" s="98"/>
    </row>
    <row r="280" spans="10:177" s="1" customFormat="1">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c r="CN280" s="98"/>
      <c r="CO280" s="98"/>
      <c r="CP280" s="98"/>
      <c r="CQ280" s="98"/>
      <c r="CR280" s="98"/>
      <c r="CS280" s="98"/>
      <c r="CT280" s="98"/>
      <c r="CU280" s="98"/>
      <c r="CV280" s="98"/>
      <c r="CW280" s="98"/>
      <c r="CX280" s="98"/>
      <c r="CY280" s="98"/>
      <c r="CZ280" s="98"/>
      <c r="DA280" s="98"/>
      <c r="DB280" s="98"/>
      <c r="DC280" s="98"/>
      <c r="DD280" s="98"/>
      <c r="DE280" s="98"/>
      <c r="DF280" s="98"/>
      <c r="DG280" s="98"/>
      <c r="DH280" s="98"/>
      <c r="DI280" s="98"/>
      <c r="DJ280" s="98"/>
      <c r="DK280" s="98"/>
      <c r="DL280" s="98"/>
      <c r="DM280" s="98"/>
      <c r="DN280" s="98"/>
      <c r="DO280" s="98"/>
      <c r="DP280" s="98"/>
      <c r="DQ280" s="98"/>
      <c r="DR280" s="98"/>
      <c r="DS280" s="98"/>
      <c r="DT280" s="98"/>
      <c r="DU280" s="98"/>
      <c r="DV280" s="98"/>
      <c r="DW280" s="98"/>
      <c r="DX280" s="98"/>
      <c r="DY280" s="98"/>
      <c r="DZ280" s="98"/>
      <c r="EA280" s="98"/>
      <c r="EB280" s="98"/>
      <c r="EC280" s="98"/>
      <c r="ED280" s="98"/>
      <c r="EE280" s="98"/>
      <c r="EF280" s="98"/>
      <c r="EG280" s="98"/>
      <c r="EH280" s="98"/>
      <c r="EI280" s="98"/>
      <c r="EJ280" s="98"/>
      <c r="EK280" s="98"/>
      <c r="EL280" s="98"/>
      <c r="EM280" s="98"/>
      <c r="EN280" s="98"/>
      <c r="EO280" s="98"/>
      <c r="EP280" s="98"/>
      <c r="EQ280" s="98"/>
      <c r="ER280" s="98"/>
      <c r="ES280" s="98"/>
      <c r="ET280" s="98"/>
      <c r="EU280" s="98"/>
      <c r="EV280" s="98"/>
      <c r="EW280" s="98"/>
      <c r="EX280" s="98"/>
      <c r="EY280" s="98"/>
      <c r="EZ280" s="98"/>
      <c r="FA280" s="98"/>
      <c r="FB280" s="98"/>
      <c r="FC280" s="98"/>
      <c r="FD280" s="98"/>
      <c r="FE280" s="98"/>
      <c r="FF280" s="98"/>
      <c r="FG280" s="98"/>
      <c r="FH280" s="98"/>
      <c r="FI280" s="98"/>
      <c r="FJ280" s="98"/>
      <c r="FK280" s="98"/>
      <c r="FL280" s="98"/>
      <c r="FM280" s="98"/>
      <c r="FN280" s="98"/>
      <c r="FO280" s="98"/>
      <c r="FP280" s="98"/>
      <c r="FQ280" s="98"/>
      <c r="FR280" s="98"/>
      <c r="FS280" s="98"/>
      <c r="FT280" s="98"/>
      <c r="FU280" s="98"/>
    </row>
    <row r="281" spans="10:177" s="1" customFormat="1">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c r="CN281" s="98"/>
      <c r="CO281" s="98"/>
      <c r="CP281" s="98"/>
      <c r="CQ281" s="98"/>
      <c r="CR281" s="98"/>
      <c r="CS281" s="98"/>
      <c r="CT281" s="98"/>
      <c r="CU281" s="98"/>
      <c r="CV281" s="98"/>
      <c r="CW281" s="98"/>
      <c r="CX281" s="98"/>
      <c r="CY281" s="98"/>
      <c r="CZ281" s="98"/>
      <c r="DA281" s="98"/>
      <c r="DB281" s="98"/>
      <c r="DC281" s="98"/>
      <c r="DD281" s="98"/>
      <c r="DE281" s="98"/>
      <c r="DF281" s="98"/>
      <c r="DG281" s="98"/>
      <c r="DH281" s="98"/>
      <c r="DI281" s="98"/>
      <c r="DJ281" s="98"/>
      <c r="DK281" s="98"/>
      <c r="DL281" s="98"/>
      <c r="DM281" s="98"/>
      <c r="DN281" s="98"/>
      <c r="DO281" s="98"/>
      <c r="DP281" s="98"/>
      <c r="DQ281" s="98"/>
      <c r="DR281" s="98"/>
      <c r="DS281" s="98"/>
      <c r="DT281" s="98"/>
      <c r="DU281" s="98"/>
      <c r="DV281" s="98"/>
      <c r="DW281" s="98"/>
      <c r="DX281" s="98"/>
      <c r="DY281" s="98"/>
      <c r="DZ281" s="98"/>
      <c r="EA281" s="98"/>
      <c r="EB281" s="98"/>
      <c r="EC281" s="98"/>
      <c r="ED281" s="98"/>
      <c r="EE281" s="98"/>
      <c r="EF281" s="98"/>
      <c r="EG281" s="98"/>
      <c r="EH281" s="98"/>
      <c r="EI281" s="98"/>
      <c r="EJ281" s="98"/>
      <c r="EK281" s="98"/>
      <c r="EL281" s="98"/>
      <c r="EM281" s="98"/>
      <c r="EN281" s="98"/>
      <c r="EO281" s="98"/>
      <c r="EP281" s="98"/>
      <c r="EQ281" s="98"/>
      <c r="ER281" s="98"/>
      <c r="ES281" s="98"/>
      <c r="ET281" s="98"/>
      <c r="EU281" s="98"/>
      <c r="EV281" s="98"/>
      <c r="EW281" s="98"/>
      <c r="EX281" s="98"/>
      <c r="EY281" s="98"/>
      <c r="EZ281" s="98"/>
      <c r="FA281" s="98"/>
      <c r="FB281" s="98"/>
      <c r="FC281" s="98"/>
      <c r="FD281" s="98"/>
      <c r="FE281" s="98"/>
      <c r="FF281" s="98"/>
      <c r="FG281" s="98"/>
      <c r="FH281" s="98"/>
      <c r="FI281" s="98"/>
      <c r="FJ281" s="98"/>
      <c r="FK281" s="98"/>
      <c r="FL281" s="98"/>
      <c r="FM281" s="98"/>
      <c r="FN281" s="98"/>
      <c r="FO281" s="98"/>
      <c r="FP281" s="98"/>
      <c r="FQ281" s="98"/>
      <c r="FR281" s="98"/>
      <c r="FS281" s="98"/>
      <c r="FT281" s="98"/>
      <c r="FU281" s="98"/>
    </row>
    <row r="282" spans="10:177" s="1" customFormat="1">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c r="CN282" s="98"/>
      <c r="CO282" s="98"/>
      <c r="CP282" s="98"/>
      <c r="CQ282" s="98"/>
      <c r="CR282" s="98"/>
      <c r="CS282" s="98"/>
      <c r="CT282" s="98"/>
      <c r="CU282" s="98"/>
      <c r="CV282" s="98"/>
      <c r="CW282" s="98"/>
      <c r="CX282" s="98"/>
      <c r="CY282" s="98"/>
      <c r="CZ282" s="98"/>
      <c r="DA282" s="98"/>
      <c r="DB282" s="98"/>
      <c r="DC282" s="98"/>
      <c r="DD282" s="98"/>
      <c r="DE282" s="98"/>
      <c r="DF282" s="98"/>
      <c r="DG282" s="98"/>
      <c r="DH282" s="98"/>
      <c r="DI282" s="98"/>
      <c r="DJ282" s="98"/>
      <c r="DK282" s="98"/>
      <c r="DL282" s="98"/>
      <c r="DM282" s="98"/>
      <c r="DN282" s="98"/>
      <c r="DO282" s="98"/>
      <c r="DP282" s="98"/>
      <c r="DQ282" s="98"/>
      <c r="DR282" s="98"/>
      <c r="DS282" s="98"/>
      <c r="DT282" s="98"/>
      <c r="DU282" s="98"/>
      <c r="DV282" s="98"/>
      <c r="DW282" s="98"/>
      <c r="DX282" s="98"/>
      <c r="DY282" s="98"/>
      <c r="DZ282" s="98"/>
      <c r="EA282" s="98"/>
      <c r="EB282" s="98"/>
      <c r="EC282" s="98"/>
      <c r="ED282" s="98"/>
      <c r="EE282" s="98"/>
      <c r="EF282" s="98"/>
      <c r="EG282" s="98"/>
      <c r="EH282" s="98"/>
      <c r="EI282" s="98"/>
      <c r="EJ282" s="98"/>
      <c r="EK282" s="98"/>
      <c r="EL282" s="98"/>
      <c r="EM282" s="98"/>
      <c r="EN282" s="98"/>
      <c r="EO282" s="98"/>
      <c r="EP282" s="98"/>
      <c r="EQ282" s="98"/>
      <c r="ER282" s="98"/>
      <c r="ES282" s="98"/>
      <c r="ET282" s="98"/>
      <c r="EU282" s="98"/>
      <c r="EV282" s="98"/>
      <c r="EW282" s="98"/>
      <c r="EX282" s="98"/>
      <c r="EY282" s="98"/>
      <c r="EZ282" s="98"/>
      <c r="FA282" s="98"/>
      <c r="FB282" s="98"/>
      <c r="FC282" s="98"/>
      <c r="FD282" s="98"/>
      <c r="FE282" s="98"/>
      <c r="FF282" s="98"/>
      <c r="FG282" s="98"/>
      <c r="FH282" s="98"/>
      <c r="FI282" s="98"/>
      <c r="FJ282" s="98"/>
      <c r="FK282" s="98"/>
      <c r="FL282" s="98"/>
      <c r="FM282" s="98"/>
      <c r="FN282" s="98"/>
      <c r="FO282" s="98"/>
      <c r="FP282" s="98"/>
      <c r="FQ282" s="98"/>
      <c r="FR282" s="98"/>
      <c r="FS282" s="98"/>
      <c r="FT282" s="98"/>
      <c r="FU282" s="98"/>
    </row>
    <row r="283" spans="10:177" s="1" customFormat="1">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c r="CN283" s="98"/>
      <c r="CO283" s="98"/>
      <c r="CP283" s="98"/>
      <c r="CQ283" s="98"/>
      <c r="CR283" s="98"/>
      <c r="CS283" s="98"/>
      <c r="CT283" s="98"/>
      <c r="CU283" s="98"/>
      <c r="CV283" s="98"/>
      <c r="CW283" s="98"/>
      <c r="CX283" s="98"/>
      <c r="CY283" s="98"/>
      <c r="CZ283" s="98"/>
      <c r="DA283" s="98"/>
      <c r="DB283" s="98"/>
      <c r="DC283" s="98"/>
      <c r="DD283" s="98"/>
      <c r="DE283" s="98"/>
      <c r="DF283" s="98"/>
      <c r="DG283" s="98"/>
      <c r="DH283" s="98"/>
      <c r="DI283" s="98"/>
      <c r="DJ283" s="98"/>
      <c r="DK283" s="98"/>
      <c r="DL283" s="98"/>
      <c r="DM283" s="98"/>
      <c r="DN283" s="98"/>
      <c r="DO283" s="98"/>
      <c r="DP283" s="98"/>
      <c r="DQ283" s="98"/>
      <c r="DR283" s="98"/>
      <c r="DS283" s="98"/>
      <c r="DT283" s="98"/>
      <c r="DU283" s="98"/>
      <c r="DV283" s="98"/>
      <c r="DW283" s="98"/>
      <c r="DX283" s="98"/>
      <c r="DY283" s="98"/>
      <c r="DZ283" s="98"/>
      <c r="EA283" s="98"/>
      <c r="EB283" s="98"/>
      <c r="EC283" s="98"/>
      <c r="ED283" s="98"/>
      <c r="EE283" s="98"/>
      <c r="EF283" s="98"/>
      <c r="EG283" s="98"/>
      <c r="EH283" s="98"/>
      <c r="EI283" s="98"/>
      <c r="EJ283" s="98"/>
      <c r="EK283" s="98"/>
      <c r="EL283" s="98"/>
      <c r="EM283" s="98"/>
      <c r="EN283" s="98"/>
      <c r="EO283" s="98"/>
      <c r="EP283" s="98"/>
      <c r="EQ283" s="98"/>
      <c r="ER283" s="98"/>
      <c r="ES283" s="98"/>
      <c r="ET283" s="98"/>
      <c r="EU283" s="98"/>
      <c r="EV283" s="98"/>
      <c r="EW283" s="98"/>
      <c r="EX283" s="98"/>
      <c r="EY283" s="98"/>
      <c r="EZ283" s="98"/>
      <c r="FA283" s="98"/>
      <c r="FB283" s="98"/>
      <c r="FC283" s="98"/>
      <c r="FD283" s="98"/>
      <c r="FE283" s="98"/>
      <c r="FF283" s="98"/>
      <c r="FG283" s="98"/>
      <c r="FH283" s="98"/>
      <c r="FI283" s="98"/>
      <c r="FJ283" s="98"/>
      <c r="FK283" s="98"/>
      <c r="FL283" s="98"/>
      <c r="FM283" s="98"/>
      <c r="FN283" s="98"/>
      <c r="FO283" s="98"/>
      <c r="FP283" s="98"/>
      <c r="FQ283" s="98"/>
      <c r="FR283" s="98"/>
      <c r="FS283" s="98"/>
      <c r="FT283" s="98"/>
      <c r="FU283" s="98"/>
    </row>
    <row r="284" spans="10:177" s="1" customFormat="1">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c r="CN284" s="98"/>
      <c r="CO284" s="98"/>
      <c r="CP284" s="98"/>
      <c r="CQ284" s="98"/>
      <c r="CR284" s="98"/>
      <c r="CS284" s="98"/>
      <c r="CT284" s="98"/>
      <c r="CU284" s="98"/>
      <c r="CV284" s="98"/>
      <c r="CW284" s="98"/>
      <c r="CX284" s="98"/>
      <c r="CY284" s="98"/>
      <c r="CZ284" s="98"/>
      <c r="DA284" s="98"/>
      <c r="DB284" s="98"/>
      <c r="DC284" s="98"/>
      <c r="DD284" s="98"/>
      <c r="DE284" s="98"/>
      <c r="DF284" s="98"/>
      <c r="DG284" s="98"/>
      <c r="DH284" s="98"/>
      <c r="DI284" s="98"/>
      <c r="DJ284" s="98"/>
      <c r="DK284" s="98"/>
      <c r="DL284" s="98"/>
      <c r="DM284" s="98"/>
      <c r="DN284" s="98"/>
      <c r="DO284" s="98"/>
      <c r="DP284" s="98"/>
      <c r="DQ284" s="98"/>
      <c r="DR284" s="98"/>
      <c r="DS284" s="98"/>
      <c r="DT284" s="98"/>
      <c r="DU284" s="98"/>
      <c r="DV284" s="98"/>
      <c r="DW284" s="98"/>
      <c r="DX284" s="98"/>
      <c r="DY284" s="98"/>
      <c r="DZ284" s="98"/>
      <c r="EA284" s="98"/>
      <c r="EB284" s="98"/>
      <c r="EC284" s="98"/>
      <c r="ED284" s="98"/>
      <c r="EE284" s="98"/>
      <c r="EF284" s="98"/>
      <c r="EG284" s="98"/>
      <c r="EH284" s="98"/>
      <c r="EI284" s="98"/>
      <c r="EJ284" s="98"/>
      <c r="EK284" s="98"/>
      <c r="EL284" s="98"/>
      <c r="EM284" s="98"/>
      <c r="EN284" s="98"/>
      <c r="EO284" s="98"/>
      <c r="EP284" s="98"/>
      <c r="EQ284" s="98"/>
      <c r="ER284" s="98"/>
      <c r="ES284" s="98"/>
      <c r="ET284" s="98"/>
      <c r="EU284" s="98"/>
      <c r="EV284" s="98"/>
      <c r="EW284" s="98"/>
      <c r="EX284" s="98"/>
      <c r="EY284" s="98"/>
      <c r="EZ284" s="98"/>
      <c r="FA284" s="98"/>
      <c r="FB284" s="98"/>
      <c r="FC284" s="98"/>
      <c r="FD284" s="98"/>
      <c r="FE284" s="98"/>
      <c r="FF284" s="98"/>
      <c r="FG284" s="98"/>
      <c r="FH284" s="98"/>
      <c r="FI284" s="98"/>
      <c r="FJ284" s="98"/>
      <c r="FK284" s="98"/>
      <c r="FL284" s="98"/>
      <c r="FM284" s="98"/>
      <c r="FN284" s="98"/>
      <c r="FO284" s="98"/>
      <c r="FP284" s="98"/>
      <c r="FQ284" s="98"/>
      <c r="FR284" s="98"/>
      <c r="FS284" s="98"/>
      <c r="FT284" s="98"/>
      <c r="FU284" s="98"/>
    </row>
    <row r="285" spans="10:177" s="1" customFormat="1">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c r="CN285" s="98"/>
      <c r="CO285" s="98"/>
      <c r="CP285" s="98"/>
      <c r="CQ285" s="98"/>
      <c r="CR285" s="98"/>
      <c r="CS285" s="98"/>
      <c r="CT285" s="98"/>
      <c r="CU285" s="98"/>
      <c r="CV285" s="98"/>
      <c r="CW285" s="98"/>
      <c r="CX285" s="98"/>
      <c r="CY285" s="98"/>
      <c r="CZ285" s="98"/>
      <c r="DA285" s="98"/>
      <c r="DB285" s="98"/>
      <c r="DC285" s="98"/>
      <c r="DD285" s="98"/>
      <c r="DE285" s="98"/>
      <c r="DF285" s="98"/>
      <c r="DG285" s="98"/>
      <c r="DH285" s="98"/>
      <c r="DI285" s="98"/>
      <c r="DJ285" s="98"/>
      <c r="DK285" s="98"/>
      <c r="DL285" s="98"/>
      <c r="DM285" s="98"/>
      <c r="DN285" s="98"/>
      <c r="DO285" s="98"/>
      <c r="DP285" s="98"/>
      <c r="DQ285" s="98"/>
      <c r="DR285" s="98"/>
      <c r="DS285" s="98"/>
      <c r="DT285" s="98"/>
      <c r="DU285" s="98"/>
      <c r="DV285" s="98"/>
      <c r="DW285" s="98"/>
      <c r="DX285" s="98"/>
      <c r="DY285" s="98"/>
      <c r="DZ285" s="98"/>
      <c r="EA285" s="98"/>
      <c r="EB285" s="98"/>
      <c r="EC285" s="98"/>
      <c r="ED285" s="98"/>
      <c r="EE285" s="98"/>
      <c r="EF285" s="98"/>
      <c r="EG285" s="98"/>
      <c r="EH285" s="98"/>
      <c r="EI285" s="98"/>
      <c r="EJ285" s="98"/>
      <c r="EK285" s="98"/>
      <c r="EL285" s="98"/>
      <c r="EM285" s="98"/>
      <c r="EN285" s="98"/>
      <c r="EO285" s="98"/>
      <c r="EP285" s="98"/>
      <c r="EQ285" s="98"/>
      <c r="ER285" s="98"/>
      <c r="ES285" s="98"/>
      <c r="ET285" s="98"/>
      <c r="EU285" s="98"/>
      <c r="EV285" s="98"/>
      <c r="EW285" s="98"/>
      <c r="EX285" s="98"/>
      <c r="EY285" s="98"/>
      <c r="EZ285" s="98"/>
      <c r="FA285" s="98"/>
      <c r="FB285" s="98"/>
      <c r="FC285" s="98"/>
      <c r="FD285" s="98"/>
      <c r="FE285" s="98"/>
      <c r="FF285" s="98"/>
      <c r="FG285" s="98"/>
      <c r="FH285" s="98"/>
      <c r="FI285" s="98"/>
      <c r="FJ285" s="98"/>
      <c r="FK285" s="98"/>
      <c r="FL285" s="98"/>
      <c r="FM285" s="98"/>
      <c r="FN285" s="98"/>
      <c r="FO285" s="98"/>
      <c r="FP285" s="98"/>
      <c r="FQ285" s="98"/>
      <c r="FR285" s="98"/>
      <c r="FS285" s="98"/>
      <c r="FT285" s="98"/>
      <c r="FU285" s="98"/>
    </row>
    <row r="286" spans="10:177" s="1" customFormat="1">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c r="CN286" s="98"/>
      <c r="CO286" s="98"/>
      <c r="CP286" s="98"/>
      <c r="CQ286" s="98"/>
      <c r="CR286" s="98"/>
      <c r="CS286" s="98"/>
      <c r="CT286" s="98"/>
      <c r="CU286" s="98"/>
      <c r="CV286" s="98"/>
      <c r="CW286" s="98"/>
      <c r="CX286" s="98"/>
      <c r="CY286" s="98"/>
      <c r="CZ286" s="98"/>
      <c r="DA286" s="98"/>
      <c r="DB286" s="98"/>
      <c r="DC286" s="98"/>
      <c r="DD286" s="98"/>
      <c r="DE286" s="98"/>
      <c r="DF286" s="98"/>
      <c r="DG286" s="98"/>
      <c r="DH286" s="98"/>
      <c r="DI286" s="98"/>
      <c r="DJ286" s="98"/>
      <c r="DK286" s="98"/>
      <c r="DL286" s="98"/>
      <c r="DM286" s="98"/>
      <c r="DN286" s="98"/>
      <c r="DO286" s="98"/>
      <c r="DP286" s="98"/>
      <c r="DQ286" s="98"/>
      <c r="DR286" s="98"/>
      <c r="DS286" s="98"/>
      <c r="DT286" s="98"/>
      <c r="DU286" s="98"/>
      <c r="DV286" s="98"/>
      <c r="DW286" s="98"/>
      <c r="DX286" s="98"/>
      <c r="DY286" s="98"/>
      <c r="DZ286" s="98"/>
      <c r="EA286" s="98"/>
      <c r="EB286" s="98"/>
      <c r="EC286" s="98"/>
      <c r="ED286" s="98"/>
      <c r="EE286" s="98"/>
      <c r="EF286" s="98"/>
      <c r="EG286" s="98"/>
      <c r="EH286" s="98"/>
      <c r="EI286" s="98"/>
      <c r="EJ286" s="98"/>
      <c r="EK286" s="98"/>
      <c r="EL286" s="98"/>
      <c r="EM286" s="98"/>
      <c r="EN286" s="98"/>
      <c r="EO286" s="98"/>
      <c r="EP286" s="98"/>
      <c r="EQ286" s="98"/>
      <c r="ER286" s="98"/>
      <c r="ES286" s="98"/>
      <c r="ET286" s="98"/>
      <c r="EU286" s="98"/>
      <c r="EV286" s="98"/>
      <c r="EW286" s="98"/>
      <c r="EX286" s="98"/>
      <c r="EY286" s="98"/>
      <c r="EZ286" s="98"/>
      <c r="FA286" s="98"/>
      <c r="FB286" s="98"/>
      <c r="FC286" s="98"/>
      <c r="FD286" s="98"/>
      <c r="FE286" s="98"/>
      <c r="FF286" s="98"/>
      <c r="FG286" s="98"/>
      <c r="FH286" s="98"/>
      <c r="FI286" s="98"/>
      <c r="FJ286" s="98"/>
      <c r="FK286" s="98"/>
      <c r="FL286" s="98"/>
      <c r="FM286" s="98"/>
      <c r="FN286" s="98"/>
      <c r="FO286" s="98"/>
      <c r="FP286" s="98"/>
      <c r="FQ286" s="98"/>
      <c r="FR286" s="98"/>
      <c r="FS286" s="98"/>
      <c r="FT286" s="98"/>
      <c r="FU286" s="98"/>
    </row>
    <row r="287" spans="10:177" s="1" customFormat="1">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c r="CN287" s="98"/>
      <c r="CO287" s="98"/>
      <c r="CP287" s="98"/>
      <c r="CQ287" s="98"/>
      <c r="CR287" s="98"/>
      <c r="CS287" s="98"/>
      <c r="CT287" s="98"/>
      <c r="CU287" s="98"/>
      <c r="CV287" s="98"/>
      <c r="CW287" s="98"/>
      <c r="CX287" s="98"/>
      <c r="CY287" s="98"/>
      <c r="CZ287" s="98"/>
      <c r="DA287" s="98"/>
      <c r="DB287" s="98"/>
      <c r="DC287" s="98"/>
      <c r="DD287" s="98"/>
      <c r="DE287" s="98"/>
      <c r="DF287" s="98"/>
      <c r="DG287" s="98"/>
      <c r="DH287" s="98"/>
      <c r="DI287" s="98"/>
      <c r="DJ287" s="98"/>
      <c r="DK287" s="98"/>
      <c r="DL287" s="98"/>
      <c r="DM287" s="98"/>
      <c r="DN287" s="98"/>
      <c r="DO287" s="98"/>
      <c r="DP287" s="98"/>
      <c r="DQ287" s="98"/>
      <c r="DR287" s="98"/>
      <c r="DS287" s="98"/>
      <c r="DT287" s="98"/>
      <c r="DU287" s="98"/>
      <c r="DV287" s="98"/>
      <c r="DW287" s="98"/>
      <c r="DX287" s="98"/>
      <c r="DY287" s="98"/>
      <c r="DZ287" s="98"/>
      <c r="EA287" s="98"/>
      <c r="EB287" s="98"/>
      <c r="EC287" s="98"/>
      <c r="ED287" s="98"/>
      <c r="EE287" s="98"/>
      <c r="EF287" s="98"/>
      <c r="EG287" s="98"/>
      <c r="EH287" s="98"/>
      <c r="EI287" s="98"/>
      <c r="EJ287" s="98"/>
      <c r="EK287" s="98"/>
      <c r="EL287" s="98"/>
      <c r="EM287" s="98"/>
      <c r="EN287" s="98"/>
      <c r="EO287" s="98"/>
      <c r="EP287" s="98"/>
      <c r="EQ287" s="98"/>
      <c r="ER287" s="98"/>
      <c r="ES287" s="98"/>
      <c r="ET287" s="98"/>
      <c r="EU287" s="98"/>
      <c r="EV287" s="98"/>
      <c r="EW287" s="98"/>
      <c r="EX287" s="98"/>
      <c r="EY287" s="98"/>
      <c r="EZ287" s="98"/>
      <c r="FA287" s="98"/>
      <c r="FB287" s="98"/>
      <c r="FC287" s="98"/>
      <c r="FD287" s="98"/>
      <c r="FE287" s="98"/>
      <c r="FF287" s="98"/>
      <c r="FG287" s="98"/>
      <c r="FH287" s="98"/>
      <c r="FI287" s="98"/>
      <c r="FJ287" s="98"/>
      <c r="FK287" s="98"/>
      <c r="FL287" s="98"/>
      <c r="FM287" s="98"/>
      <c r="FN287" s="98"/>
      <c r="FO287" s="98"/>
      <c r="FP287" s="98"/>
      <c r="FQ287" s="98"/>
      <c r="FR287" s="98"/>
      <c r="FS287" s="98"/>
      <c r="FT287" s="98"/>
      <c r="FU287" s="98"/>
    </row>
    <row r="288" spans="10:177" s="1" customFormat="1">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c r="CN288" s="98"/>
      <c r="CO288" s="98"/>
      <c r="CP288" s="98"/>
      <c r="CQ288" s="98"/>
      <c r="CR288" s="98"/>
      <c r="CS288" s="98"/>
      <c r="CT288" s="98"/>
      <c r="CU288" s="98"/>
      <c r="CV288" s="98"/>
      <c r="CW288" s="98"/>
      <c r="CX288" s="98"/>
      <c r="CY288" s="98"/>
      <c r="CZ288" s="98"/>
      <c r="DA288" s="98"/>
      <c r="DB288" s="98"/>
      <c r="DC288" s="98"/>
      <c r="DD288" s="98"/>
      <c r="DE288" s="98"/>
      <c r="DF288" s="98"/>
      <c r="DG288" s="98"/>
      <c r="DH288" s="98"/>
      <c r="DI288" s="98"/>
      <c r="DJ288" s="98"/>
      <c r="DK288" s="98"/>
      <c r="DL288" s="98"/>
      <c r="DM288" s="98"/>
      <c r="DN288" s="98"/>
      <c r="DO288" s="98"/>
      <c r="DP288" s="98"/>
      <c r="DQ288" s="98"/>
      <c r="DR288" s="98"/>
      <c r="DS288" s="98"/>
      <c r="DT288" s="98"/>
      <c r="DU288" s="98"/>
      <c r="DV288" s="98"/>
      <c r="DW288" s="98"/>
      <c r="DX288" s="98"/>
      <c r="DY288" s="98"/>
      <c r="DZ288" s="98"/>
      <c r="EA288" s="98"/>
      <c r="EB288" s="98"/>
      <c r="EC288" s="98"/>
      <c r="ED288" s="98"/>
      <c r="EE288" s="98"/>
      <c r="EF288" s="98"/>
      <c r="EG288" s="98"/>
      <c r="EH288" s="98"/>
      <c r="EI288" s="98"/>
      <c r="EJ288" s="98"/>
      <c r="EK288" s="98"/>
      <c r="EL288" s="98"/>
      <c r="EM288" s="98"/>
      <c r="EN288" s="98"/>
      <c r="EO288" s="98"/>
      <c r="EP288" s="98"/>
      <c r="EQ288" s="98"/>
      <c r="ER288" s="98"/>
      <c r="ES288" s="98"/>
      <c r="ET288" s="98"/>
      <c r="EU288" s="98"/>
      <c r="EV288" s="98"/>
      <c r="EW288" s="98"/>
      <c r="EX288" s="98"/>
      <c r="EY288" s="98"/>
      <c r="EZ288" s="98"/>
      <c r="FA288" s="98"/>
      <c r="FB288" s="98"/>
      <c r="FC288" s="98"/>
      <c r="FD288" s="98"/>
      <c r="FE288" s="98"/>
      <c r="FF288" s="98"/>
      <c r="FG288" s="98"/>
      <c r="FH288" s="98"/>
      <c r="FI288" s="98"/>
      <c r="FJ288" s="98"/>
      <c r="FK288" s="98"/>
      <c r="FL288" s="98"/>
      <c r="FM288" s="98"/>
      <c r="FN288" s="98"/>
      <c r="FO288" s="98"/>
      <c r="FP288" s="98"/>
      <c r="FQ288" s="98"/>
      <c r="FR288" s="98"/>
      <c r="FS288" s="98"/>
      <c r="FT288" s="98"/>
      <c r="FU288" s="98"/>
    </row>
    <row r="289" spans="10:177" s="1" customFormat="1">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c r="CN289" s="98"/>
      <c r="CO289" s="98"/>
      <c r="CP289" s="98"/>
      <c r="CQ289" s="98"/>
      <c r="CR289" s="98"/>
      <c r="CS289" s="98"/>
      <c r="CT289" s="98"/>
      <c r="CU289" s="98"/>
      <c r="CV289" s="98"/>
      <c r="CW289" s="98"/>
      <c r="CX289" s="98"/>
      <c r="CY289" s="98"/>
      <c r="CZ289" s="98"/>
      <c r="DA289" s="98"/>
      <c r="DB289" s="98"/>
      <c r="DC289" s="98"/>
      <c r="DD289" s="98"/>
      <c r="DE289" s="98"/>
      <c r="DF289" s="98"/>
      <c r="DG289" s="98"/>
      <c r="DH289" s="98"/>
      <c r="DI289" s="98"/>
      <c r="DJ289" s="98"/>
      <c r="DK289" s="98"/>
      <c r="DL289" s="98"/>
      <c r="DM289" s="98"/>
      <c r="DN289" s="98"/>
      <c r="DO289" s="98"/>
      <c r="DP289" s="98"/>
      <c r="DQ289" s="98"/>
      <c r="DR289" s="98"/>
      <c r="DS289" s="98"/>
      <c r="DT289" s="98"/>
      <c r="DU289" s="98"/>
      <c r="DV289" s="98"/>
      <c r="DW289" s="98"/>
      <c r="DX289" s="98"/>
      <c r="DY289" s="98"/>
      <c r="DZ289" s="98"/>
      <c r="EA289" s="98"/>
      <c r="EB289" s="98"/>
      <c r="EC289" s="98"/>
      <c r="ED289" s="98"/>
      <c r="EE289" s="98"/>
      <c r="EF289" s="98"/>
      <c r="EG289" s="98"/>
      <c r="EH289" s="98"/>
      <c r="EI289" s="98"/>
      <c r="EJ289" s="98"/>
      <c r="EK289" s="98"/>
      <c r="EL289" s="98"/>
      <c r="EM289" s="98"/>
      <c r="EN289" s="98"/>
      <c r="EO289" s="98"/>
      <c r="EP289" s="98"/>
      <c r="EQ289" s="98"/>
      <c r="ER289" s="98"/>
      <c r="ES289" s="98"/>
      <c r="ET289" s="98"/>
      <c r="EU289" s="98"/>
      <c r="EV289" s="98"/>
      <c r="EW289" s="98"/>
      <c r="EX289" s="98"/>
      <c r="EY289" s="98"/>
      <c r="EZ289" s="98"/>
      <c r="FA289" s="98"/>
      <c r="FB289" s="98"/>
      <c r="FC289" s="98"/>
      <c r="FD289" s="98"/>
      <c r="FE289" s="98"/>
      <c r="FF289" s="98"/>
      <c r="FG289" s="98"/>
      <c r="FH289" s="98"/>
      <c r="FI289" s="98"/>
      <c r="FJ289" s="98"/>
      <c r="FK289" s="98"/>
      <c r="FL289" s="98"/>
      <c r="FM289" s="98"/>
      <c r="FN289" s="98"/>
      <c r="FO289" s="98"/>
      <c r="FP289" s="98"/>
      <c r="FQ289" s="98"/>
      <c r="FR289" s="98"/>
      <c r="FS289" s="98"/>
      <c r="FT289" s="98"/>
      <c r="FU289" s="98"/>
    </row>
    <row r="290" spans="10:177" s="1" customFormat="1">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c r="CN290" s="98"/>
      <c r="CO290" s="98"/>
      <c r="CP290" s="98"/>
      <c r="CQ290" s="98"/>
      <c r="CR290" s="98"/>
      <c r="CS290" s="98"/>
      <c r="CT290" s="98"/>
      <c r="CU290" s="98"/>
      <c r="CV290" s="98"/>
      <c r="CW290" s="98"/>
      <c r="CX290" s="98"/>
      <c r="CY290" s="98"/>
      <c r="CZ290" s="98"/>
      <c r="DA290" s="98"/>
      <c r="DB290" s="98"/>
      <c r="DC290" s="98"/>
      <c r="DD290" s="98"/>
      <c r="DE290" s="98"/>
      <c r="DF290" s="98"/>
      <c r="DG290" s="98"/>
      <c r="DH290" s="98"/>
      <c r="DI290" s="98"/>
      <c r="DJ290" s="98"/>
      <c r="DK290" s="98"/>
      <c r="DL290" s="98"/>
      <c r="DM290" s="98"/>
      <c r="DN290" s="98"/>
      <c r="DO290" s="98"/>
      <c r="DP290" s="98"/>
      <c r="DQ290" s="98"/>
      <c r="DR290" s="98"/>
      <c r="DS290" s="98"/>
      <c r="DT290" s="98"/>
      <c r="DU290" s="98"/>
      <c r="DV290" s="98"/>
      <c r="DW290" s="98"/>
      <c r="DX290" s="98"/>
      <c r="DY290" s="98"/>
      <c r="DZ290" s="98"/>
      <c r="EA290" s="98"/>
      <c r="EB290" s="98"/>
      <c r="EC290" s="98"/>
      <c r="ED290" s="98"/>
      <c r="EE290" s="98"/>
      <c r="EF290" s="98"/>
      <c r="EG290" s="98"/>
      <c r="EH290" s="98"/>
      <c r="EI290" s="98"/>
      <c r="EJ290" s="98"/>
      <c r="EK290" s="98"/>
      <c r="EL290" s="98"/>
      <c r="EM290" s="98"/>
      <c r="EN290" s="98"/>
      <c r="EO290" s="98"/>
      <c r="EP290" s="98"/>
      <c r="EQ290" s="98"/>
      <c r="ER290" s="98"/>
      <c r="ES290" s="98"/>
      <c r="ET290" s="98"/>
      <c r="EU290" s="98"/>
      <c r="EV290" s="98"/>
      <c r="EW290" s="98"/>
      <c r="EX290" s="98"/>
      <c r="EY290" s="98"/>
      <c r="EZ290" s="98"/>
      <c r="FA290" s="98"/>
      <c r="FB290" s="98"/>
      <c r="FC290" s="98"/>
      <c r="FD290" s="98"/>
      <c r="FE290" s="98"/>
      <c r="FF290" s="98"/>
      <c r="FG290" s="98"/>
      <c r="FH290" s="98"/>
      <c r="FI290" s="98"/>
      <c r="FJ290" s="98"/>
      <c r="FK290" s="98"/>
      <c r="FL290" s="98"/>
      <c r="FM290" s="98"/>
      <c r="FN290" s="98"/>
      <c r="FO290" s="98"/>
      <c r="FP290" s="98"/>
      <c r="FQ290" s="98"/>
      <c r="FR290" s="98"/>
      <c r="FS290" s="98"/>
      <c r="FT290" s="98"/>
      <c r="FU290" s="98"/>
    </row>
    <row r="291" spans="10:177" s="1" customFormat="1">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c r="CN291" s="98"/>
      <c r="CO291" s="98"/>
      <c r="CP291" s="98"/>
      <c r="CQ291" s="98"/>
      <c r="CR291" s="98"/>
      <c r="CS291" s="98"/>
      <c r="CT291" s="98"/>
      <c r="CU291" s="98"/>
      <c r="CV291" s="98"/>
      <c r="CW291" s="98"/>
      <c r="CX291" s="98"/>
      <c r="CY291" s="98"/>
      <c r="CZ291" s="98"/>
      <c r="DA291" s="98"/>
      <c r="DB291" s="98"/>
      <c r="DC291" s="98"/>
      <c r="DD291" s="98"/>
      <c r="DE291" s="98"/>
      <c r="DF291" s="98"/>
      <c r="DG291" s="98"/>
      <c r="DH291" s="98"/>
      <c r="DI291" s="98"/>
      <c r="DJ291" s="98"/>
      <c r="DK291" s="98"/>
      <c r="DL291" s="98"/>
      <c r="DM291" s="98"/>
      <c r="DN291" s="98"/>
      <c r="DO291" s="98"/>
      <c r="DP291" s="98"/>
      <c r="DQ291" s="98"/>
      <c r="DR291" s="98"/>
      <c r="DS291" s="98"/>
      <c r="DT291" s="98"/>
      <c r="DU291" s="98"/>
      <c r="DV291" s="98"/>
      <c r="DW291" s="98"/>
      <c r="DX291" s="98"/>
      <c r="DY291" s="98"/>
      <c r="DZ291" s="98"/>
      <c r="EA291" s="98"/>
      <c r="EB291" s="98"/>
      <c r="EC291" s="98"/>
      <c r="ED291" s="98"/>
      <c r="EE291" s="98"/>
      <c r="EF291" s="98"/>
      <c r="EG291" s="98"/>
      <c r="EH291" s="98"/>
      <c r="EI291" s="98"/>
      <c r="EJ291" s="98"/>
      <c r="EK291" s="98"/>
      <c r="EL291" s="98"/>
      <c r="EM291" s="98"/>
      <c r="EN291" s="98"/>
      <c r="EO291" s="98"/>
      <c r="EP291" s="98"/>
      <c r="EQ291" s="98"/>
      <c r="ER291" s="98"/>
      <c r="ES291" s="98"/>
      <c r="ET291" s="98"/>
      <c r="EU291" s="98"/>
      <c r="EV291" s="98"/>
      <c r="EW291" s="98"/>
      <c r="EX291" s="98"/>
      <c r="EY291" s="98"/>
      <c r="EZ291" s="98"/>
      <c r="FA291" s="98"/>
      <c r="FB291" s="98"/>
      <c r="FC291" s="98"/>
      <c r="FD291" s="98"/>
      <c r="FE291" s="98"/>
      <c r="FF291" s="98"/>
      <c r="FG291" s="98"/>
      <c r="FH291" s="98"/>
      <c r="FI291" s="98"/>
      <c r="FJ291" s="98"/>
      <c r="FK291" s="98"/>
      <c r="FL291" s="98"/>
      <c r="FM291" s="98"/>
      <c r="FN291" s="98"/>
      <c r="FO291" s="98"/>
      <c r="FP291" s="98"/>
      <c r="FQ291" s="98"/>
      <c r="FR291" s="98"/>
      <c r="FS291" s="98"/>
      <c r="FT291" s="98"/>
      <c r="FU291" s="98"/>
    </row>
    <row r="292" spans="10:177" s="1" customFormat="1">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c r="CN292" s="98"/>
      <c r="CO292" s="98"/>
      <c r="CP292" s="98"/>
      <c r="CQ292" s="98"/>
      <c r="CR292" s="98"/>
      <c r="CS292" s="98"/>
      <c r="CT292" s="98"/>
      <c r="CU292" s="98"/>
      <c r="CV292" s="98"/>
      <c r="CW292" s="98"/>
      <c r="CX292" s="98"/>
      <c r="CY292" s="98"/>
      <c r="CZ292" s="98"/>
      <c r="DA292" s="98"/>
      <c r="DB292" s="98"/>
      <c r="DC292" s="98"/>
      <c r="DD292" s="98"/>
      <c r="DE292" s="98"/>
      <c r="DF292" s="98"/>
      <c r="DG292" s="98"/>
      <c r="DH292" s="98"/>
      <c r="DI292" s="98"/>
      <c r="DJ292" s="98"/>
      <c r="DK292" s="98"/>
      <c r="DL292" s="98"/>
      <c r="DM292" s="98"/>
      <c r="DN292" s="98"/>
      <c r="DO292" s="98"/>
      <c r="DP292" s="98"/>
      <c r="DQ292" s="98"/>
      <c r="DR292" s="98"/>
      <c r="DS292" s="98"/>
      <c r="DT292" s="98"/>
      <c r="DU292" s="98"/>
      <c r="DV292" s="98"/>
      <c r="DW292" s="98"/>
      <c r="DX292" s="98"/>
      <c r="DY292" s="98"/>
      <c r="DZ292" s="98"/>
      <c r="EA292" s="98"/>
      <c r="EB292" s="98"/>
      <c r="EC292" s="98"/>
      <c r="ED292" s="98"/>
      <c r="EE292" s="98"/>
      <c r="EF292" s="98"/>
      <c r="EG292" s="98"/>
      <c r="EH292" s="98"/>
      <c r="EI292" s="98"/>
      <c r="EJ292" s="98"/>
      <c r="EK292" s="98"/>
      <c r="EL292" s="98"/>
      <c r="EM292" s="98"/>
      <c r="EN292" s="98"/>
      <c r="EO292" s="98"/>
      <c r="EP292" s="98"/>
      <c r="EQ292" s="98"/>
      <c r="ER292" s="98"/>
      <c r="ES292" s="98"/>
      <c r="ET292" s="98"/>
      <c r="EU292" s="98"/>
      <c r="EV292" s="98"/>
      <c r="EW292" s="98"/>
      <c r="EX292" s="98"/>
      <c r="EY292" s="98"/>
      <c r="EZ292" s="98"/>
      <c r="FA292" s="98"/>
      <c r="FB292" s="98"/>
      <c r="FC292" s="98"/>
      <c r="FD292" s="98"/>
      <c r="FE292" s="98"/>
      <c r="FF292" s="98"/>
      <c r="FG292" s="98"/>
      <c r="FH292" s="98"/>
      <c r="FI292" s="98"/>
      <c r="FJ292" s="98"/>
      <c r="FK292" s="98"/>
      <c r="FL292" s="98"/>
      <c r="FM292" s="98"/>
      <c r="FN292" s="98"/>
      <c r="FO292" s="98"/>
      <c r="FP292" s="98"/>
      <c r="FQ292" s="98"/>
      <c r="FR292" s="98"/>
      <c r="FS292" s="98"/>
      <c r="FT292" s="98"/>
      <c r="FU292" s="98"/>
    </row>
    <row r="293" spans="10:177" s="1" customFormat="1">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c r="CN293" s="98"/>
      <c r="CO293" s="98"/>
      <c r="CP293" s="98"/>
      <c r="CQ293" s="98"/>
      <c r="CR293" s="98"/>
      <c r="CS293" s="98"/>
      <c r="CT293" s="98"/>
      <c r="CU293" s="98"/>
      <c r="CV293" s="98"/>
      <c r="CW293" s="98"/>
      <c r="CX293" s="98"/>
      <c r="CY293" s="98"/>
      <c r="CZ293" s="98"/>
      <c r="DA293" s="98"/>
      <c r="DB293" s="98"/>
      <c r="DC293" s="98"/>
      <c r="DD293" s="98"/>
      <c r="DE293" s="98"/>
      <c r="DF293" s="98"/>
      <c r="DG293" s="98"/>
      <c r="DH293" s="98"/>
      <c r="DI293" s="98"/>
      <c r="DJ293" s="98"/>
      <c r="DK293" s="98"/>
      <c r="DL293" s="98"/>
      <c r="DM293" s="98"/>
      <c r="DN293" s="98"/>
      <c r="DO293" s="98"/>
      <c r="DP293" s="98"/>
      <c r="DQ293" s="98"/>
      <c r="DR293" s="98"/>
      <c r="DS293" s="98"/>
      <c r="DT293" s="98"/>
      <c r="DU293" s="98"/>
      <c r="DV293" s="98"/>
      <c r="DW293" s="98"/>
      <c r="DX293" s="98"/>
      <c r="DY293" s="98"/>
      <c r="DZ293" s="98"/>
      <c r="EA293" s="98"/>
      <c r="EB293" s="98"/>
      <c r="EC293" s="98"/>
      <c r="ED293" s="98"/>
      <c r="EE293" s="98"/>
      <c r="EF293" s="98"/>
      <c r="EG293" s="98"/>
      <c r="EH293" s="98"/>
      <c r="EI293" s="98"/>
      <c r="EJ293" s="98"/>
      <c r="EK293" s="98"/>
      <c r="EL293" s="98"/>
      <c r="EM293" s="98"/>
      <c r="EN293" s="98"/>
      <c r="EO293" s="98"/>
      <c r="EP293" s="98"/>
      <c r="EQ293" s="98"/>
      <c r="ER293" s="98"/>
      <c r="ES293" s="98"/>
      <c r="ET293" s="98"/>
      <c r="EU293" s="98"/>
      <c r="EV293" s="98"/>
      <c r="EW293" s="98"/>
      <c r="EX293" s="98"/>
      <c r="EY293" s="98"/>
      <c r="EZ293" s="98"/>
      <c r="FA293" s="98"/>
      <c r="FB293" s="98"/>
      <c r="FC293" s="98"/>
      <c r="FD293" s="98"/>
      <c r="FE293" s="98"/>
      <c r="FF293" s="98"/>
      <c r="FG293" s="98"/>
      <c r="FH293" s="98"/>
      <c r="FI293" s="98"/>
      <c r="FJ293" s="98"/>
      <c r="FK293" s="98"/>
      <c r="FL293" s="98"/>
      <c r="FM293" s="98"/>
      <c r="FN293" s="98"/>
      <c r="FO293" s="98"/>
      <c r="FP293" s="98"/>
      <c r="FQ293" s="98"/>
      <c r="FR293" s="98"/>
      <c r="FS293" s="98"/>
      <c r="FT293" s="98"/>
      <c r="FU293" s="98"/>
    </row>
    <row r="294" spans="10:177" s="1" customFormat="1">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c r="CN294" s="98"/>
      <c r="CO294" s="98"/>
      <c r="CP294" s="98"/>
      <c r="CQ294" s="98"/>
      <c r="CR294" s="98"/>
      <c r="CS294" s="98"/>
      <c r="CT294" s="98"/>
      <c r="CU294" s="98"/>
      <c r="CV294" s="98"/>
      <c r="CW294" s="98"/>
      <c r="CX294" s="98"/>
      <c r="CY294" s="98"/>
      <c r="CZ294" s="98"/>
      <c r="DA294" s="98"/>
      <c r="DB294" s="98"/>
      <c r="DC294" s="98"/>
      <c r="DD294" s="98"/>
      <c r="DE294" s="98"/>
      <c r="DF294" s="98"/>
      <c r="DG294" s="98"/>
      <c r="DH294" s="98"/>
      <c r="DI294" s="98"/>
      <c r="DJ294" s="98"/>
      <c r="DK294" s="98"/>
      <c r="DL294" s="98"/>
      <c r="DM294" s="98"/>
      <c r="DN294" s="98"/>
      <c r="DO294" s="98"/>
      <c r="DP294" s="98"/>
      <c r="DQ294" s="98"/>
      <c r="DR294" s="98"/>
      <c r="DS294" s="98"/>
      <c r="DT294" s="98"/>
      <c r="DU294" s="98"/>
      <c r="DV294" s="98"/>
      <c r="DW294" s="98"/>
      <c r="DX294" s="98"/>
      <c r="DY294" s="98"/>
      <c r="DZ294" s="98"/>
      <c r="EA294" s="98"/>
      <c r="EB294" s="98"/>
      <c r="EC294" s="98"/>
      <c r="ED294" s="98"/>
      <c r="EE294" s="98"/>
      <c r="EF294" s="98"/>
      <c r="EG294" s="98"/>
      <c r="EH294" s="98"/>
      <c r="EI294" s="98"/>
      <c r="EJ294" s="98"/>
      <c r="EK294" s="98"/>
      <c r="EL294" s="98"/>
      <c r="EM294" s="98"/>
      <c r="EN294" s="98"/>
      <c r="EO294" s="98"/>
      <c r="EP294" s="98"/>
      <c r="EQ294" s="98"/>
      <c r="ER294" s="98"/>
      <c r="ES294" s="98"/>
      <c r="ET294" s="98"/>
      <c r="EU294" s="98"/>
      <c r="EV294" s="98"/>
      <c r="EW294" s="98"/>
      <c r="EX294" s="98"/>
      <c r="EY294" s="98"/>
      <c r="EZ294" s="98"/>
      <c r="FA294" s="98"/>
      <c r="FB294" s="98"/>
      <c r="FC294" s="98"/>
      <c r="FD294" s="98"/>
      <c r="FE294" s="98"/>
      <c r="FF294" s="98"/>
      <c r="FG294" s="98"/>
      <c r="FH294" s="98"/>
      <c r="FI294" s="98"/>
      <c r="FJ294" s="98"/>
      <c r="FK294" s="98"/>
      <c r="FL294" s="98"/>
      <c r="FM294" s="98"/>
      <c r="FN294" s="98"/>
      <c r="FO294" s="98"/>
      <c r="FP294" s="98"/>
      <c r="FQ294" s="98"/>
      <c r="FR294" s="98"/>
      <c r="FS294" s="98"/>
      <c r="FT294" s="98"/>
      <c r="FU294" s="98"/>
    </row>
    <row r="295" spans="10:177" s="1" customFormat="1">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c r="CN295" s="98"/>
      <c r="CO295" s="98"/>
      <c r="CP295" s="98"/>
      <c r="CQ295" s="98"/>
      <c r="CR295" s="98"/>
      <c r="CS295" s="98"/>
      <c r="CT295" s="98"/>
      <c r="CU295" s="98"/>
      <c r="CV295" s="98"/>
      <c r="CW295" s="98"/>
      <c r="CX295" s="98"/>
      <c r="CY295" s="98"/>
      <c r="CZ295" s="98"/>
      <c r="DA295" s="98"/>
      <c r="DB295" s="98"/>
      <c r="DC295" s="98"/>
      <c r="DD295" s="98"/>
      <c r="DE295" s="98"/>
      <c r="DF295" s="98"/>
      <c r="DG295" s="98"/>
      <c r="DH295" s="98"/>
      <c r="DI295" s="98"/>
      <c r="DJ295" s="98"/>
      <c r="DK295" s="98"/>
      <c r="DL295" s="98"/>
      <c r="DM295" s="98"/>
      <c r="DN295" s="98"/>
      <c r="DO295" s="98"/>
      <c r="DP295" s="98"/>
      <c r="DQ295" s="98"/>
      <c r="DR295" s="98"/>
      <c r="DS295" s="98"/>
      <c r="DT295" s="98"/>
      <c r="DU295" s="98"/>
      <c r="DV295" s="98"/>
      <c r="DW295" s="98"/>
      <c r="DX295" s="98"/>
      <c r="DY295" s="98"/>
      <c r="DZ295" s="98"/>
      <c r="EA295" s="98"/>
      <c r="EB295" s="98"/>
      <c r="EC295" s="98"/>
      <c r="ED295" s="98"/>
      <c r="EE295" s="98"/>
      <c r="EF295" s="98"/>
      <c r="EG295" s="98"/>
      <c r="EH295" s="98"/>
      <c r="EI295" s="98"/>
      <c r="EJ295" s="98"/>
      <c r="EK295" s="98"/>
      <c r="EL295" s="98"/>
      <c r="EM295" s="98"/>
      <c r="EN295" s="98"/>
      <c r="EO295" s="98"/>
      <c r="EP295" s="98"/>
      <c r="EQ295" s="98"/>
      <c r="ER295" s="98"/>
      <c r="ES295" s="98"/>
      <c r="ET295" s="98"/>
      <c r="EU295" s="98"/>
      <c r="EV295" s="98"/>
      <c r="EW295" s="98"/>
      <c r="EX295" s="98"/>
      <c r="EY295" s="98"/>
      <c r="EZ295" s="98"/>
      <c r="FA295" s="98"/>
      <c r="FB295" s="98"/>
      <c r="FC295" s="98"/>
      <c r="FD295" s="98"/>
      <c r="FE295" s="98"/>
      <c r="FF295" s="98"/>
      <c r="FG295" s="98"/>
      <c r="FH295" s="98"/>
      <c r="FI295" s="98"/>
      <c r="FJ295" s="98"/>
      <c r="FK295" s="98"/>
      <c r="FL295" s="98"/>
      <c r="FM295" s="98"/>
      <c r="FN295" s="98"/>
      <c r="FO295" s="98"/>
      <c r="FP295" s="98"/>
      <c r="FQ295" s="98"/>
      <c r="FR295" s="98"/>
      <c r="FS295" s="98"/>
      <c r="FT295" s="98"/>
      <c r="FU295" s="98"/>
    </row>
    <row r="296" spans="10:177" s="1" customFormat="1">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c r="CN296" s="98"/>
      <c r="CO296" s="98"/>
      <c r="CP296" s="98"/>
      <c r="CQ296" s="98"/>
      <c r="CR296" s="98"/>
      <c r="CS296" s="98"/>
      <c r="CT296" s="98"/>
      <c r="CU296" s="98"/>
      <c r="CV296" s="98"/>
      <c r="CW296" s="98"/>
      <c r="CX296" s="98"/>
      <c r="CY296" s="98"/>
      <c r="CZ296" s="98"/>
      <c r="DA296" s="98"/>
      <c r="DB296" s="98"/>
      <c r="DC296" s="98"/>
      <c r="DD296" s="98"/>
      <c r="DE296" s="98"/>
      <c r="DF296" s="98"/>
      <c r="DG296" s="98"/>
      <c r="DH296" s="98"/>
      <c r="DI296" s="98"/>
      <c r="DJ296" s="98"/>
      <c r="DK296" s="98"/>
      <c r="DL296" s="98"/>
      <c r="DM296" s="98"/>
      <c r="DN296" s="98"/>
      <c r="DO296" s="98"/>
      <c r="DP296" s="98"/>
      <c r="DQ296" s="98"/>
      <c r="DR296" s="98"/>
      <c r="DS296" s="98"/>
      <c r="DT296" s="98"/>
      <c r="DU296" s="98"/>
      <c r="DV296" s="98"/>
      <c r="DW296" s="98"/>
      <c r="DX296" s="98"/>
      <c r="DY296" s="98"/>
      <c r="DZ296" s="98"/>
      <c r="EA296" s="98"/>
      <c r="EB296" s="98"/>
      <c r="EC296" s="98"/>
      <c r="ED296" s="98"/>
      <c r="EE296" s="98"/>
      <c r="EF296" s="98"/>
      <c r="EG296" s="98"/>
      <c r="EH296" s="98"/>
      <c r="EI296" s="98"/>
      <c r="EJ296" s="98"/>
      <c r="EK296" s="98"/>
      <c r="EL296" s="98"/>
      <c r="EM296" s="98"/>
      <c r="EN296" s="98"/>
      <c r="EO296" s="98"/>
      <c r="EP296" s="98"/>
      <c r="EQ296" s="98"/>
      <c r="ER296" s="98"/>
      <c r="ES296" s="98"/>
      <c r="ET296" s="98"/>
      <c r="EU296" s="98"/>
      <c r="EV296" s="98"/>
      <c r="EW296" s="98"/>
      <c r="EX296" s="98"/>
      <c r="EY296" s="98"/>
      <c r="EZ296" s="98"/>
      <c r="FA296" s="98"/>
      <c r="FB296" s="98"/>
      <c r="FC296" s="98"/>
      <c r="FD296" s="98"/>
      <c r="FE296" s="98"/>
      <c r="FF296" s="98"/>
      <c r="FG296" s="98"/>
      <c r="FH296" s="98"/>
      <c r="FI296" s="98"/>
      <c r="FJ296" s="98"/>
      <c r="FK296" s="98"/>
      <c r="FL296" s="98"/>
      <c r="FM296" s="98"/>
      <c r="FN296" s="98"/>
      <c r="FO296" s="98"/>
      <c r="FP296" s="98"/>
      <c r="FQ296" s="98"/>
      <c r="FR296" s="98"/>
      <c r="FS296" s="98"/>
      <c r="FT296" s="98"/>
      <c r="FU296" s="98"/>
    </row>
    <row r="297" spans="10:177" s="1" customFormat="1">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c r="CN297" s="98"/>
      <c r="CO297" s="98"/>
      <c r="CP297" s="98"/>
      <c r="CQ297" s="98"/>
      <c r="CR297" s="98"/>
      <c r="CS297" s="98"/>
      <c r="CT297" s="98"/>
      <c r="CU297" s="98"/>
      <c r="CV297" s="98"/>
      <c r="CW297" s="98"/>
      <c r="CX297" s="98"/>
      <c r="CY297" s="98"/>
      <c r="CZ297" s="98"/>
      <c r="DA297" s="98"/>
      <c r="DB297" s="98"/>
      <c r="DC297" s="98"/>
      <c r="DD297" s="98"/>
      <c r="DE297" s="98"/>
      <c r="DF297" s="98"/>
      <c r="DG297" s="98"/>
      <c r="DH297" s="98"/>
      <c r="DI297" s="98"/>
      <c r="DJ297" s="98"/>
      <c r="DK297" s="98"/>
      <c r="DL297" s="98"/>
      <c r="DM297" s="98"/>
      <c r="DN297" s="98"/>
      <c r="DO297" s="98"/>
      <c r="DP297" s="98"/>
      <c r="DQ297" s="98"/>
      <c r="DR297" s="98"/>
      <c r="DS297" s="98"/>
      <c r="DT297" s="98"/>
      <c r="DU297" s="98"/>
      <c r="DV297" s="98"/>
      <c r="DW297" s="98"/>
      <c r="DX297" s="98"/>
      <c r="DY297" s="98"/>
      <c r="DZ297" s="98"/>
      <c r="EA297" s="98"/>
      <c r="EB297" s="98"/>
      <c r="EC297" s="98"/>
      <c r="ED297" s="98"/>
      <c r="EE297" s="98"/>
      <c r="EF297" s="98"/>
      <c r="EG297" s="98"/>
      <c r="EH297" s="98"/>
      <c r="EI297" s="98"/>
      <c r="EJ297" s="98"/>
      <c r="EK297" s="98"/>
      <c r="EL297" s="98"/>
      <c r="EM297" s="98"/>
      <c r="EN297" s="98"/>
      <c r="EO297" s="98"/>
      <c r="EP297" s="98"/>
      <c r="EQ297" s="98"/>
      <c r="ER297" s="98"/>
      <c r="ES297" s="98"/>
      <c r="ET297" s="98"/>
      <c r="EU297" s="98"/>
      <c r="EV297" s="98"/>
      <c r="EW297" s="98"/>
      <c r="EX297" s="98"/>
      <c r="EY297" s="98"/>
      <c r="EZ297" s="98"/>
      <c r="FA297" s="98"/>
      <c r="FB297" s="98"/>
      <c r="FC297" s="98"/>
      <c r="FD297" s="98"/>
      <c r="FE297" s="98"/>
      <c r="FF297" s="98"/>
      <c r="FG297" s="98"/>
      <c r="FH297" s="98"/>
      <c r="FI297" s="98"/>
      <c r="FJ297" s="98"/>
      <c r="FK297" s="98"/>
      <c r="FL297" s="98"/>
      <c r="FM297" s="98"/>
      <c r="FN297" s="98"/>
      <c r="FO297" s="98"/>
      <c r="FP297" s="98"/>
      <c r="FQ297" s="98"/>
      <c r="FR297" s="98"/>
      <c r="FS297" s="98"/>
      <c r="FT297" s="98"/>
      <c r="FU297" s="98"/>
    </row>
    <row r="298" spans="10:177" s="1" customFormat="1">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c r="CN298" s="98"/>
      <c r="CO298" s="98"/>
      <c r="CP298" s="98"/>
      <c r="CQ298" s="98"/>
      <c r="CR298" s="98"/>
      <c r="CS298" s="98"/>
      <c r="CT298" s="98"/>
      <c r="CU298" s="98"/>
      <c r="CV298" s="98"/>
      <c r="CW298" s="98"/>
      <c r="CX298" s="98"/>
      <c r="CY298" s="98"/>
      <c r="CZ298" s="98"/>
      <c r="DA298" s="98"/>
      <c r="DB298" s="98"/>
      <c r="DC298" s="98"/>
      <c r="DD298" s="98"/>
      <c r="DE298" s="98"/>
      <c r="DF298" s="98"/>
      <c r="DG298" s="98"/>
      <c r="DH298" s="98"/>
      <c r="DI298" s="98"/>
      <c r="DJ298" s="98"/>
      <c r="DK298" s="98"/>
      <c r="DL298" s="98"/>
      <c r="DM298" s="98"/>
      <c r="DN298" s="98"/>
      <c r="DO298" s="98"/>
      <c r="DP298" s="98"/>
      <c r="DQ298" s="98"/>
      <c r="DR298" s="98"/>
      <c r="DS298" s="98"/>
      <c r="DT298" s="98"/>
      <c r="DU298" s="98"/>
      <c r="DV298" s="98"/>
      <c r="DW298" s="98"/>
      <c r="DX298" s="98"/>
      <c r="DY298" s="98"/>
      <c r="DZ298" s="98"/>
      <c r="EA298" s="98"/>
      <c r="EB298" s="98"/>
      <c r="EC298" s="98"/>
      <c r="ED298" s="98"/>
      <c r="EE298" s="98"/>
      <c r="EF298" s="98"/>
      <c r="EG298" s="98"/>
      <c r="EH298" s="98"/>
      <c r="EI298" s="98"/>
      <c r="EJ298" s="98"/>
      <c r="EK298" s="98"/>
      <c r="EL298" s="98"/>
      <c r="EM298" s="98"/>
      <c r="EN298" s="98"/>
      <c r="EO298" s="98"/>
      <c r="EP298" s="98"/>
      <c r="EQ298" s="98"/>
      <c r="ER298" s="98"/>
      <c r="ES298" s="98"/>
      <c r="ET298" s="98"/>
      <c r="EU298" s="98"/>
      <c r="EV298" s="98"/>
      <c r="EW298" s="98"/>
      <c r="EX298" s="98"/>
      <c r="EY298" s="98"/>
      <c r="EZ298" s="98"/>
      <c r="FA298" s="98"/>
      <c r="FB298" s="98"/>
      <c r="FC298" s="98"/>
      <c r="FD298" s="98"/>
      <c r="FE298" s="98"/>
      <c r="FF298" s="98"/>
      <c r="FG298" s="98"/>
      <c r="FH298" s="98"/>
      <c r="FI298" s="98"/>
      <c r="FJ298" s="98"/>
      <c r="FK298" s="98"/>
      <c r="FL298" s="98"/>
      <c r="FM298" s="98"/>
      <c r="FN298" s="98"/>
      <c r="FO298" s="98"/>
      <c r="FP298" s="98"/>
      <c r="FQ298" s="98"/>
      <c r="FR298" s="98"/>
      <c r="FS298" s="98"/>
      <c r="FT298" s="98"/>
      <c r="FU298" s="98"/>
    </row>
    <row r="299" spans="10:177" s="1" customFormat="1">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c r="CN299" s="98"/>
      <c r="CO299" s="98"/>
      <c r="CP299" s="98"/>
      <c r="CQ299" s="98"/>
      <c r="CR299" s="98"/>
      <c r="CS299" s="98"/>
      <c r="CT299" s="98"/>
      <c r="CU299" s="98"/>
      <c r="CV299" s="98"/>
      <c r="CW299" s="98"/>
      <c r="CX299" s="98"/>
      <c r="CY299" s="98"/>
      <c r="CZ299" s="98"/>
      <c r="DA299" s="98"/>
      <c r="DB299" s="98"/>
      <c r="DC299" s="98"/>
      <c r="DD299" s="98"/>
      <c r="DE299" s="98"/>
      <c r="DF299" s="98"/>
      <c r="DG299" s="98"/>
      <c r="DH299" s="98"/>
      <c r="DI299" s="98"/>
      <c r="DJ299" s="98"/>
      <c r="DK299" s="98"/>
      <c r="DL299" s="98"/>
      <c r="DM299" s="98"/>
      <c r="DN299" s="98"/>
      <c r="DO299" s="98"/>
      <c r="DP299" s="98"/>
      <c r="DQ299" s="98"/>
      <c r="DR299" s="98"/>
      <c r="DS299" s="98"/>
      <c r="DT299" s="98"/>
      <c r="DU299" s="98"/>
      <c r="DV299" s="98"/>
      <c r="DW299" s="98"/>
      <c r="DX299" s="98"/>
      <c r="DY299" s="98"/>
      <c r="DZ299" s="98"/>
      <c r="EA299" s="98"/>
      <c r="EB299" s="98"/>
      <c r="EC299" s="98"/>
      <c r="ED299" s="98"/>
      <c r="EE299" s="98"/>
      <c r="EF299" s="98"/>
      <c r="EG299" s="98"/>
      <c r="EH299" s="98"/>
      <c r="EI299" s="98"/>
      <c r="EJ299" s="98"/>
      <c r="EK299" s="98"/>
      <c r="EL299" s="98"/>
      <c r="EM299" s="98"/>
      <c r="EN299" s="98"/>
      <c r="EO299" s="98"/>
      <c r="EP299" s="98"/>
      <c r="EQ299" s="98"/>
      <c r="ER299" s="98"/>
      <c r="ES299" s="98"/>
      <c r="ET299" s="98"/>
      <c r="EU299" s="98"/>
      <c r="EV299" s="98"/>
      <c r="EW299" s="98"/>
      <c r="EX299" s="98"/>
      <c r="EY299" s="98"/>
      <c r="EZ299" s="98"/>
      <c r="FA299" s="98"/>
      <c r="FB299" s="98"/>
      <c r="FC299" s="98"/>
      <c r="FD299" s="98"/>
      <c r="FE299" s="98"/>
      <c r="FF299" s="98"/>
      <c r="FG299" s="98"/>
      <c r="FH299" s="98"/>
      <c r="FI299" s="98"/>
      <c r="FJ299" s="98"/>
      <c r="FK299" s="98"/>
      <c r="FL299" s="98"/>
      <c r="FM299" s="98"/>
      <c r="FN299" s="98"/>
      <c r="FO299" s="98"/>
      <c r="FP299" s="98"/>
      <c r="FQ299" s="98"/>
      <c r="FR299" s="98"/>
      <c r="FS299" s="98"/>
      <c r="FT299" s="98"/>
      <c r="FU299" s="98"/>
    </row>
    <row r="300" spans="10:177" s="1" customFormat="1">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c r="CN300" s="98"/>
      <c r="CO300" s="98"/>
      <c r="CP300" s="98"/>
      <c r="CQ300" s="98"/>
      <c r="CR300" s="98"/>
      <c r="CS300" s="98"/>
      <c r="CT300" s="98"/>
      <c r="CU300" s="98"/>
      <c r="CV300" s="98"/>
      <c r="CW300" s="98"/>
      <c r="CX300" s="98"/>
      <c r="CY300" s="98"/>
      <c r="CZ300" s="98"/>
      <c r="DA300" s="98"/>
      <c r="DB300" s="98"/>
      <c r="DC300" s="98"/>
      <c r="DD300" s="98"/>
      <c r="DE300" s="98"/>
      <c r="DF300" s="98"/>
      <c r="DG300" s="98"/>
      <c r="DH300" s="98"/>
      <c r="DI300" s="98"/>
      <c r="DJ300" s="98"/>
      <c r="DK300" s="98"/>
      <c r="DL300" s="98"/>
      <c r="DM300" s="98"/>
      <c r="DN300" s="98"/>
      <c r="DO300" s="98"/>
      <c r="DP300" s="98"/>
      <c r="DQ300" s="98"/>
      <c r="DR300" s="98"/>
      <c r="DS300" s="98"/>
      <c r="DT300" s="98"/>
      <c r="DU300" s="98"/>
      <c r="DV300" s="98"/>
      <c r="DW300" s="98"/>
      <c r="DX300" s="98"/>
      <c r="DY300" s="98"/>
      <c r="DZ300" s="98"/>
      <c r="EA300" s="98"/>
      <c r="EB300" s="98"/>
      <c r="EC300" s="98"/>
      <c r="ED300" s="98"/>
      <c r="EE300" s="98"/>
      <c r="EF300" s="98"/>
      <c r="EG300" s="98"/>
      <c r="EH300" s="98"/>
      <c r="EI300" s="98"/>
      <c r="EJ300" s="98"/>
      <c r="EK300" s="98"/>
      <c r="EL300" s="98"/>
      <c r="EM300" s="98"/>
      <c r="EN300" s="98"/>
      <c r="EO300" s="98"/>
      <c r="EP300" s="98"/>
      <c r="EQ300" s="98"/>
      <c r="ER300" s="98"/>
      <c r="ES300" s="98"/>
      <c r="ET300" s="98"/>
      <c r="EU300" s="98"/>
      <c r="EV300" s="98"/>
      <c r="EW300" s="98"/>
      <c r="EX300" s="98"/>
      <c r="EY300" s="98"/>
      <c r="EZ300" s="98"/>
      <c r="FA300" s="98"/>
      <c r="FB300" s="98"/>
      <c r="FC300" s="98"/>
      <c r="FD300" s="98"/>
      <c r="FE300" s="98"/>
      <c r="FF300" s="98"/>
      <c r="FG300" s="98"/>
      <c r="FH300" s="98"/>
      <c r="FI300" s="98"/>
      <c r="FJ300" s="98"/>
      <c r="FK300" s="98"/>
      <c r="FL300" s="98"/>
      <c r="FM300" s="98"/>
      <c r="FN300" s="98"/>
      <c r="FO300" s="98"/>
      <c r="FP300" s="98"/>
      <c r="FQ300" s="98"/>
      <c r="FR300" s="98"/>
      <c r="FS300" s="98"/>
      <c r="FT300" s="98"/>
      <c r="FU300" s="98"/>
    </row>
    <row r="301" spans="10:177" s="1" customFormat="1">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c r="CN301" s="98"/>
      <c r="CO301" s="98"/>
      <c r="CP301" s="98"/>
      <c r="CQ301" s="98"/>
      <c r="CR301" s="98"/>
      <c r="CS301" s="98"/>
      <c r="CT301" s="98"/>
      <c r="CU301" s="98"/>
      <c r="CV301" s="98"/>
      <c r="CW301" s="98"/>
      <c r="CX301" s="98"/>
      <c r="CY301" s="98"/>
      <c r="CZ301" s="98"/>
      <c r="DA301" s="98"/>
      <c r="DB301" s="98"/>
      <c r="DC301" s="98"/>
      <c r="DD301" s="98"/>
      <c r="DE301" s="98"/>
      <c r="DF301" s="98"/>
      <c r="DG301" s="98"/>
      <c r="DH301" s="98"/>
      <c r="DI301" s="98"/>
      <c r="DJ301" s="98"/>
      <c r="DK301" s="98"/>
      <c r="DL301" s="98"/>
      <c r="DM301" s="98"/>
      <c r="DN301" s="98"/>
      <c r="DO301" s="98"/>
      <c r="DP301" s="98"/>
      <c r="DQ301" s="98"/>
      <c r="DR301" s="98"/>
      <c r="DS301" s="98"/>
      <c r="DT301" s="98"/>
      <c r="DU301" s="98"/>
      <c r="DV301" s="98"/>
      <c r="DW301" s="98"/>
      <c r="DX301" s="98"/>
      <c r="DY301" s="98"/>
      <c r="DZ301" s="98"/>
      <c r="EA301" s="98"/>
      <c r="EB301" s="98"/>
      <c r="EC301" s="98"/>
      <c r="ED301" s="98"/>
      <c r="EE301" s="98"/>
      <c r="EF301" s="98"/>
      <c r="EG301" s="98"/>
      <c r="EH301" s="98"/>
      <c r="EI301" s="98"/>
      <c r="EJ301" s="98"/>
      <c r="EK301" s="98"/>
      <c r="EL301" s="98"/>
      <c r="EM301" s="98"/>
      <c r="EN301" s="98"/>
      <c r="EO301" s="98"/>
      <c r="EP301" s="98"/>
      <c r="EQ301" s="98"/>
      <c r="ER301" s="98"/>
      <c r="ES301" s="98"/>
      <c r="ET301" s="98"/>
      <c r="EU301" s="98"/>
      <c r="EV301" s="98"/>
      <c r="EW301" s="98"/>
      <c r="EX301" s="98"/>
      <c r="EY301" s="98"/>
      <c r="EZ301" s="98"/>
      <c r="FA301" s="98"/>
      <c r="FB301" s="98"/>
      <c r="FC301" s="98"/>
      <c r="FD301" s="98"/>
      <c r="FE301" s="98"/>
      <c r="FF301" s="98"/>
      <c r="FG301" s="98"/>
      <c r="FH301" s="98"/>
      <c r="FI301" s="98"/>
      <c r="FJ301" s="98"/>
      <c r="FK301" s="98"/>
      <c r="FL301" s="98"/>
      <c r="FM301" s="98"/>
      <c r="FN301" s="98"/>
      <c r="FO301" s="98"/>
      <c r="FP301" s="98"/>
      <c r="FQ301" s="98"/>
      <c r="FR301" s="98"/>
      <c r="FS301" s="98"/>
      <c r="FT301" s="98"/>
      <c r="FU301" s="98"/>
    </row>
    <row r="302" spans="10:177" s="1" customFormat="1">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c r="CN302" s="98"/>
      <c r="CO302" s="98"/>
      <c r="CP302" s="98"/>
      <c r="CQ302" s="98"/>
      <c r="CR302" s="98"/>
      <c r="CS302" s="98"/>
      <c r="CT302" s="98"/>
      <c r="CU302" s="98"/>
      <c r="CV302" s="98"/>
      <c r="CW302" s="98"/>
      <c r="CX302" s="98"/>
      <c r="CY302" s="98"/>
      <c r="CZ302" s="98"/>
      <c r="DA302" s="98"/>
      <c r="DB302" s="98"/>
      <c r="DC302" s="98"/>
      <c r="DD302" s="98"/>
      <c r="DE302" s="98"/>
      <c r="DF302" s="98"/>
      <c r="DG302" s="98"/>
      <c r="DH302" s="98"/>
      <c r="DI302" s="98"/>
      <c r="DJ302" s="98"/>
      <c r="DK302" s="98"/>
      <c r="DL302" s="98"/>
      <c r="DM302" s="98"/>
      <c r="DN302" s="98"/>
      <c r="DO302" s="98"/>
      <c r="DP302" s="98"/>
      <c r="DQ302" s="98"/>
      <c r="DR302" s="98"/>
      <c r="DS302" s="98"/>
      <c r="DT302" s="98"/>
      <c r="DU302" s="98"/>
      <c r="DV302" s="98"/>
      <c r="DW302" s="98"/>
      <c r="DX302" s="98"/>
      <c r="DY302" s="98"/>
      <c r="DZ302" s="98"/>
      <c r="EA302" s="98"/>
      <c r="EB302" s="98"/>
      <c r="EC302" s="98"/>
      <c r="ED302" s="98"/>
      <c r="EE302" s="98"/>
      <c r="EF302" s="98"/>
      <c r="EG302" s="98"/>
      <c r="EH302" s="98"/>
      <c r="EI302" s="98"/>
      <c r="EJ302" s="98"/>
      <c r="EK302" s="98"/>
      <c r="EL302" s="98"/>
      <c r="EM302" s="98"/>
      <c r="EN302" s="98"/>
      <c r="EO302" s="98"/>
      <c r="EP302" s="98"/>
      <c r="EQ302" s="98"/>
      <c r="ER302" s="98"/>
      <c r="ES302" s="98"/>
      <c r="ET302" s="98"/>
      <c r="EU302" s="98"/>
      <c r="EV302" s="98"/>
      <c r="EW302" s="98"/>
      <c r="EX302" s="98"/>
      <c r="EY302" s="98"/>
      <c r="EZ302" s="98"/>
      <c r="FA302" s="98"/>
      <c r="FB302" s="98"/>
      <c r="FC302" s="98"/>
      <c r="FD302" s="98"/>
      <c r="FE302" s="98"/>
      <c r="FF302" s="98"/>
      <c r="FG302" s="98"/>
      <c r="FH302" s="98"/>
      <c r="FI302" s="98"/>
      <c r="FJ302" s="98"/>
      <c r="FK302" s="98"/>
      <c r="FL302" s="98"/>
      <c r="FM302" s="98"/>
      <c r="FN302" s="98"/>
      <c r="FO302" s="98"/>
      <c r="FP302" s="98"/>
      <c r="FQ302" s="98"/>
      <c r="FR302" s="98"/>
      <c r="FS302" s="98"/>
      <c r="FT302" s="98"/>
      <c r="FU302" s="98"/>
    </row>
    <row r="303" spans="10:177" s="1" customFormat="1">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c r="CN303" s="98"/>
      <c r="CO303" s="98"/>
      <c r="CP303" s="98"/>
      <c r="CQ303" s="98"/>
      <c r="CR303" s="98"/>
      <c r="CS303" s="98"/>
      <c r="CT303" s="98"/>
      <c r="CU303" s="98"/>
      <c r="CV303" s="98"/>
      <c r="CW303" s="98"/>
      <c r="CX303" s="98"/>
      <c r="CY303" s="98"/>
      <c r="CZ303" s="98"/>
      <c r="DA303" s="98"/>
      <c r="DB303" s="98"/>
      <c r="DC303" s="98"/>
      <c r="DD303" s="98"/>
      <c r="DE303" s="98"/>
      <c r="DF303" s="98"/>
      <c r="DG303" s="98"/>
      <c r="DH303" s="98"/>
      <c r="DI303" s="98"/>
      <c r="DJ303" s="98"/>
      <c r="DK303" s="98"/>
      <c r="DL303" s="98"/>
      <c r="DM303" s="98"/>
      <c r="DN303" s="98"/>
      <c r="DO303" s="98"/>
      <c r="DP303" s="98"/>
      <c r="DQ303" s="98"/>
      <c r="DR303" s="98"/>
      <c r="DS303" s="98"/>
      <c r="DT303" s="98"/>
      <c r="DU303" s="98"/>
      <c r="DV303" s="98"/>
      <c r="DW303" s="98"/>
      <c r="DX303" s="98"/>
      <c r="DY303" s="98"/>
      <c r="DZ303" s="98"/>
      <c r="EA303" s="98"/>
      <c r="EB303" s="98"/>
      <c r="EC303" s="98"/>
      <c r="ED303" s="98"/>
      <c r="EE303" s="98"/>
      <c r="EF303" s="98"/>
      <c r="EG303" s="98"/>
      <c r="EH303" s="98"/>
      <c r="EI303" s="98"/>
      <c r="EJ303" s="98"/>
      <c r="EK303" s="98"/>
      <c r="EL303" s="98"/>
      <c r="EM303" s="98"/>
      <c r="EN303" s="98"/>
      <c r="EO303" s="98"/>
      <c r="EP303" s="98"/>
      <c r="EQ303" s="98"/>
      <c r="ER303" s="98"/>
      <c r="ES303" s="98"/>
      <c r="ET303" s="98"/>
      <c r="EU303" s="98"/>
      <c r="EV303" s="98"/>
      <c r="EW303" s="98"/>
      <c r="EX303" s="98"/>
      <c r="EY303" s="98"/>
      <c r="EZ303" s="98"/>
      <c r="FA303" s="98"/>
      <c r="FB303" s="98"/>
      <c r="FC303" s="98"/>
      <c r="FD303" s="98"/>
      <c r="FE303" s="98"/>
      <c r="FF303" s="98"/>
      <c r="FG303" s="98"/>
      <c r="FH303" s="98"/>
      <c r="FI303" s="98"/>
      <c r="FJ303" s="98"/>
      <c r="FK303" s="98"/>
      <c r="FL303" s="98"/>
      <c r="FM303" s="98"/>
      <c r="FN303" s="98"/>
      <c r="FO303" s="98"/>
      <c r="FP303" s="98"/>
      <c r="FQ303" s="98"/>
      <c r="FR303" s="98"/>
      <c r="FS303" s="98"/>
      <c r="FT303" s="98"/>
      <c r="FU303" s="98"/>
    </row>
    <row r="304" spans="10:177" s="1" customFormat="1">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c r="CN304" s="98"/>
      <c r="CO304" s="98"/>
      <c r="CP304" s="98"/>
      <c r="CQ304" s="98"/>
      <c r="CR304" s="98"/>
      <c r="CS304" s="98"/>
      <c r="CT304" s="98"/>
      <c r="CU304" s="98"/>
      <c r="CV304" s="98"/>
      <c r="CW304" s="98"/>
      <c r="CX304" s="98"/>
      <c r="CY304" s="98"/>
      <c r="CZ304" s="98"/>
      <c r="DA304" s="98"/>
      <c r="DB304" s="98"/>
      <c r="DC304" s="98"/>
      <c r="DD304" s="98"/>
      <c r="DE304" s="98"/>
      <c r="DF304" s="98"/>
      <c r="DG304" s="98"/>
      <c r="DH304" s="98"/>
      <c r="DI304" s="98"/>
      <c r="DJ304" s="98"/>
      <c r="DK304" s="98"/>
      <c r="DL304" s="98"/>
      <c r="DM304" s="98"/>
      <c r="DN304" s="98"/>
      <c r="DO304" s="98"/>
      <c r="DP304" s="98"/>
      <c r="DQ304" s="98"/>
      <c r="DR304" s="98"/>
      <c r="DS304" s="98"/>
      <c r="DT304" s="98"/>
      <c r="DU304" s="98"/>
      <c r="DV304" s="98"/>
      <c r="DW304" s="98"/>
      <c r="DX304" s="98"/>
      <c r="DY304" s="98"/>
      <c r="DZ304" s="98"/>
      <c r="EA304" s="98"/>
      <c r="EB304" s="98"/>
      <c r="EC304" s="98"/>
      <c r="ED304" s="98"/>
      <c r="EE304" s="98"/>
      <c r="EF304" s="98"/>
      <c r="EG304" s="98"/>
      <c r="EH304" s="98"/>
      <c r="EI304" s="98"/>
      <c r="EJ304" s="98"/>
      <c r="EK304" s="98"/>
      <c r="EL304" s="98"/>
      <c r="EM304" s="98"/>
      <c r="EN304" s="98"/>
      <c r="EO304" s="98"/>
      <c r="EP304" s="98"/>
      <c r="EQ304" s="98"/>
      <c r="ER304" s="98"/>
      <c r="ES304" s="98"/>
      <c r="ET304" s="98"/>
      <c r="EU304" s="98"/>
      <c r="EV304" s="98"/>
      <c r="EW304" s="98"/>
      <c r="EX304" s="98"/>
      <c r="EY304" s="98"/>
      <c r="EZ304" s="98"/>
      <c r="FA304" s="98"/>
      <c r="FB304" s="98"/>
      <c r="FC304" s="98"/>
      <c r="FD304" s="98"/>
      <c r="FE304" s="98"/>
      <c r="FF304" s="98"/>
      <c r="FG304" s="98"/>
      <c r="FH304" s="98"/>
      <c r="FI304" s="98"/>
      <c r="FJ304" s="98"/>
      <c r="FK304" s="98"/>
      <c r="FL304" s="98"/>
      <c r="FM304" s="98"/>
      <c r="FN304" s="98"/>
      <c r="FO304" s="98"/>
      <c r="FP304" s="98"/>
      <c r="FQ304" s="98"/>
      <c r="FR304" s="98"/>
      <c r="FS304" s="98"/>
      <c r="FT304" s="98"/>
      <c r="FU304" s="98"/>
    </row>
    <row r="305" spans="10:177" s="1" customFormat="1">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c r="CN305" s="98"/>
      <c r="CO305" s="98"/>
      <c r="CP305" s="98"/>
      <c r="CQ305" s="98"/>
      <c r="CR305" s="98"/>
      <c r="CS305" s="98"/>
      <c r="CT305" s="98"/>
      <c r="CU305" s="98"/>
      <c r="CV305" s="98"/>
      <c r="CW305" s="98"/>
      <c r="CX305" s="98"/>
      <c r="CY305" s="98"/>
      <c r="CZ305" s="98"/>
      <c r="DA305" s="98"/>
      <c r="DB305" s="98"/>
      <c r="DC305" s="98"/>
      <c r="DD305" s="98"/>
      <c r="DE305" s="98"/>
      <c r="DF305" s="98"/>
      <c r="DG305" s="98"/>
      <c r="DH305" s="98"/>
      <c r="DI305" s="98"/>
      <c r="DJ305" s="98"/>
      <c r="DK305" s="98"/>
      <c r="DL305" s="98"/>
      <c r="DM305" s="98"/>
      <c r="DN305" s="98"/>
      <c r="DO305" s="98"/>
      <c r="DP305" s="98"/>
      <c r="DQ305" s="98"/>
      <c r="DR305" s="98"/>
      <c r="DS305" s="98"/>
      <c r="DT305" s="98"/>
      <c r="DU305" s="98"/>
      <c r="DV305" s="98"/>
      <c r="DW305" s="98"/>
      <c r="DX305" s="98"/>
      <c r="DY305" s="98"/>
      <c r="DZ305" s="98"/>
      <c r="EA305" s="98"/>
      <c r="EB305" s="98"/>
      <c r="EC305" s="98"/>
      <c r="ED305" s="98"/>
      <c r="EE305" s="98"/>
      <c r="EF305" s="98"/>
      <c r="EG305" s="98"/>
      <c r="EH305" s="98"/>
      <c r="EI305" s="98"/>
      <c r="EJ305" s="98"/>
      <c r="EK305" s="98"/>
      <c r="EL305" s="98"/>
      <c r="EM305" s="98"/>
      <c r="EN305" s="98"/>
      <c r="EO305" s="98"/>
      <c r="EP305" s="98"/>
      <c r="EQ305" s="98"/>
      <c r="ER305" s="98"/>
      <c r="ES305" s="98"/>
      <c r="ET305" s="98"/>
      <c r="EU305" s="98"/>
      <c r="EV305" s="98"/>
      <c r="EW305" s="98"/>
      <c r="EX305" s="98"/>
      <c r="EY305" s="98"/>
      <c r="EZ305" s="98"/>
      <c r="FA305" s="98"/>
      <c r="FB305" s="98"/>
      <c r="FC305" s="98"/>
      <c r="FD305" s="98"/>
      <c r="FE305" s="98"/>
      <c r="FF305" s="98"/>
      <c r="FG305" s="98"/>
      <c r="FH305" s="98"/>
      <c r="FI305" s="98"/>
      <c r="FJ305" s="98"/>
      <c r="FK305" s="98"/>
      <c r="FL305" s="98"/>
      <c r="FM305" s="98"/>
      <c r="FN305" s="98"/>
      <c r="FO305" s="98"/>
      <c r="FP305" s="98"/>
      <c r="FQ305" s="98"/>
      <c r="FR305" s="98"/>
      <c r="FS305" s="98"/>
      <c r="FT305" s="98"/>
      <c r="FU305" s="98"/>
    </row>
    <row r="306" spans="10:177" s="1" customFormat="1">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c r="CN306" s="98"/>
      <c r="CO306" s="98"/>
      <c r="CP306" s="98"/>
      <c r="CQ306" s="98"/>
      <c r="CR306" s="98"/>
      <c r="CS306" s="98"/>
      <c r="CT306" s="98"/>
      <c r="CU306" s="98"/>
      <c r="CV306" s="98"/>
      <c r="CW306" s="98"/>
      <c r="CX306" s="98"/>
      <c r="CY306" s="98"/>
      <c r="CZ306" s="98"/>
      <c r="DA306" s="98"/>
      <c r="DB306" s="98"/>
      <c r="DC306" s="98"/>
      <c r="DD306" s="98"/>
      <c r="DE306" s="98"/>
      <c r="DF306" s="98"/>
      <c r="DG306" s="98"/>
      <c r="DH306" s="98"/>
      <c r="DI306" s="98"/>
      <c r="DJ306" s="98"/>
      <c r="DK306" s="98"/>
      <c r="DL306" s="98"/>
      <c r="DM306" s="98"/>
      <c r="DN306" s="98"/>
      <c r="DO306" s="98"/>
      <c r="DP306" s="98"/>
      <c r="DQ306" s="98"/>
      <c r="DR306" s="98"/>
      <c r="DS306" s="98"/>
      <c r="DT306" s="98"/>
      <c r="DU306" s="98"/>
      <c r="DV306" s="98"/>
      <c r="DW306" s="98"/>
      <c r="DX306" s="98"/>
      <c r="DY306" s="98"/>
      <c r="DZ306" s="98"/>
      <c r="EA306" s="98"/>
      <c r="EB306" s="98"/>
      <c r="EC306" s="98"/>
      <c r="ED306" s="98"/>
      <c r="EE306" s="98"/>
      <c r="EF306" s="98"/>
      <c r="EG306" s="98"/>
      <c r="EH306" s="98"/>
      <c r="EI306" s="98"/>
      <c r="EJ306" s="98"/>
      <c r="EK306" s="98"/>
      <c r="EL306" s="98"/>
      <c r="EM306" s="98"/>
      <c r="EN306" s="98"/>
      <c r="EO306" s="98"/>
      <c r="EP306" s="98"/>
      <c r="EQ306" s="98"/>
      <c r="ER306" s="98"/>
      <c r="ES306" s="98"/>
      <c r="ET306" s="98"/>
      <c r="EU306" s="98"/>
      <c r="EV306" s="98"/>
      <c r="EW306" s="98"/>
      <c r="EX306" s="98"/>
      <c r="EY306" s="98"/>
      <c r="EZ306" s="98"/>
      <c r="FA306" s="98"/>
      <c r="FB306" s="98"/>
      <c r="FC306" s="98"/>
      <c r="FD306" s="98"/>
      <c r="FE306" s="98"/>
      <c r="FF306" s="98"/>
      <c r="FG306" s="98"/>
      <c r="FH306" s="98"/>
      <c r="FI306" s="98"/>
      <c r="FJ306" s="98"/>
      <c r="FK306" s="98"/>
      <c r="FL306" s="98"/>
      <c r="FM306" s="98"/>
      <c r="FN306" s="98"/>
      <c r="FO306" s="98"/>
      <c r="FP306" s="98"/>
      <c r="FQ306" s="98"/>
      <c r="FR306" s="98"/>
      <c r="FS306" s="98"/>
      <c r="FT306" s="98"/>
      <c r="FU306" s="98"/>
    </row>
    <row r="307" spans="10:177" s="1" customFormat="1">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c r="CN307" s="98"/>
      <c r="CO307" s="98"/>
      <c r="CP307" s="98"/>
      <c r="CQ307" s="98"/>
      <c r="CR307" s="98"/>
      <c r="CS307" s="98"/>
      <c r="CT307" s="98"/>
      <c r="CU307" s="98"/>
      <c r="CV307" s="98"/>
      <c r="CW307" s="98"/>
      <c r="CX307" s="98"/>
      <c r="CY307" s="98"/>
      <c r="CZ307" s="98"/>
      <c r="DA307" s="98"/>
      <c r="DB307" s="98"/>
      <c r="DC307" s="98"/>
      <c r="DD307" s="98"/>
      <c r="DE307" s="98"/>
      <c r="DF307" s="98"/>
      <c r="DG307" s="98"/>
      <c r="DH307" s="98"/>
      <c r="DI307" s="98"/>
      <c r="DJ307" s="98"/>
      <c r="DK307" s="98"/>
      <c r="DL307" s="98"/>
      <c r="DM307" s="98"/>
      <c r="DN307" s="98"/>
      <c r="DO307" s="98"/>
      <c r="DP307" s="98"/>
      <c r="DQ307" s="98"/>
      <c r="DR307" s="98"/>
      <c r="DS307" s="98"/>
      <c r="DT307" s="98"/>
      <c r="DU307" s="98"/>
      <c r="DV307" s="98"/>
      <c r="DW307" s="98"/>
      <c r="DX307" s="98"/>
      <c r="DY307" s="98"/>
      <c r="DZ307" s="98"/>
      <c r="EA307" s="98"/>
      <c r="EB307" s="98"/>
      <c r="EC307" s="98"/>
      <c r="ED307" s="98"/>
      <c r="EE307" s="98"/>
      <c r="EF307" s="98"/>
      <c r="EG307" s="98"/>
      <c r="EH307" s="98"/>
      <c r="EI307" s="98"/>
      <c r="EJ307" s="98"/>
      <c r="EK307" s="98"/>
      <c r="EL307" s="98"/>
      <c r="EM307" s="98"/>
      <c r="EN307" s="98"/>
      <c r="EO307" s="98"/>
      <c r="EP307" s="98"/>
      <c r="EQ307" s="98"/>
      <c r="ER307" s="98"/>
      <c r="ES307" s="98"/>
      <c r="ET307" s="98"/>
      <c r="EU307" s="98"/>
      <c r="EV307" s="98"/>
      <c r="EW307" s="98"/>
      <c r="EX307" s="98"/>
      <c r="EY307" s="98"/>
      <c r="EZ307" s="98"/>
      <c r="FA307" s="98"/>
      <c r="FB307" s="98"/>
      <c r="FC307" s="98"/>
      <c r="FD307" s="98"/>
      <c r="FE307" s="98"/>
      <c r="FF307" s="98"/>
      <c r="FG307" s="98"/>
      <c r="FH307" s="98"/>
      <c r="FI307" s="98"/>
      <c r="FJ307" s="98"/>
      <c r="FK307" s="98"/>
      <c r="FL307" s="98"/>
      <c r="FM307" s="98"/>
      <c r="FN307" s="98"/>
      <c r="FO307" s="98"/>
      <c r="FP307" s="98"/>
      <c r="FQ307" s="98"/>
      <c r="FR307" s="98"/>
      <c r="FS307" s="98"/>
      <c r="FT307" s="98"/>
      <c r="FU307" s="98"/>
    </row>
    <row r="308" spans="10:177" s="1" customFormat="1">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c r="CN308" s="98"/>
      <c r="CO308" s="98"/>
      <c r="CP308" s="98"/>
      <c r="CQ308" s="98"/>
      <c r="CR308" s="98"/>
      <c r="CS308" s="98"/>
      <c r="CT308" s="98"/>
      <c r="CU308" s="98"/>
      <c r="CV308" s="98"/>
      <c r="CW308" s="98"/>
      <c r="CX308" s="98"/>
      <c r="CY308" s="98"/>
      <c r="CZ308" s="98"/>
      <c r="DA308" s="98"/>
      <c r="DB308" s="98"/>
      <c r="DC308" s="98"/>
      <c r="DD308" s="98"/>
      <c r="DE308" s="98"/>
      <c r="DF308" s="98"/>
      <c r="DG308" s="98"/>
      <c r="DH308" s="98"/>
      <c r="DI308" s="98"/>
      <c r="DJ308" s="98"/>
      <c r="DK308" s="98"/>
      <c r="DL308" s="98"/>
      <c r="DM308" s="98"/>
      <c r="DN308" s="98"/>
      <c r="DO308" s="98"/>
      <c r="DP308" s="98"/>
      <c r="DQ308" s="98"/>
      <c r="DR308" s="98"/>
      <c r="DS308" s="98"/>
      <c r="DT308" s="98"/>
      <c r="DU308" s="98"/>
      <c r="DV308" s="98"/>
      <c r="DW308" s="98"/>
      <c r="DX308" s="98"/>
      <c r="DY308" s="98"/>
      <c r="DZ308" s="98"/>
      <c r="EA308" s="98"/>
      <c r="EB308" s="98"/>
      <c r="EC308" s="98"/>
      <c r="ED308" s="98"/>
      <c r="EE308" s="98"/>
      <c r="EF308" s="98"/>
      <c r="EG308" s="98"/>
      <c r="EH308" s="98"/>
      <c r="EI308" s="98"/>
      <c r="EJ308" s="98"/>
      <c r="EK308" s="98"/>
      <c r="EL308" s="98"/>
      <c r="EM308" s="98"/>
      <c r="EN308" s="98"/>
      <c r="EO308" s="98"/>
      <c r="EP308" s="98"/>
      <c r="EQ308" s="98"/>
      <c r="ER308" s="98"/>
      <c r="ES308" s="98"/>
      <c r="ET308" s="98"/>
      <c r="EU308" s="98"/>
      <c r="EV308" s="98"/>
      <c r="EW308" s="98"/>
      <c r="EX308" s="98"/>
      <c r="EY308" s="98"/>
      <c r="EZ308" s="98"/>
      <c r="FA308" s="98"/>
      <c r="FB308" s="98"/>
      <c r="FC308" s="98"/>
      <c r="FD308" s="98"/>
      <c r="FE308" s="98"/>
      <c r="FF308" s="98"/>
      <c r="FG308" s="98"/>
      <c r="FH308" s="98"/>
      <c r="FI308" s="98"/>
      <c r="FJ308" s="98"/>
      <c r="FK308" s="98"/>
      <c r="FL308" s="98"/>
      <c r="FM308" s="98"/>
      <c r="FN308" s="98"/>
      <c r="FO308" s="98"/>
      <c r="FP308" s="98"/>
      <c r="FQ308" s="98"/>
      <c r="FR308" s="98"/>
      <c r="FS308" s="98"/>
      <c r="FT308" s="98"/>
      <c r="FU308" s="98"/>
    </row>
    <row r="309" spans="10:177" s="1" customFormat="1">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c r="CN309" s="98"/>
      <c r="CO309" s="98"/>
      <c r="CP309" s="98"/>
      <c r="CQ309" s="98"/>
      <c r="CR309" s="98"/>
      <c r="CS309" s="98"/>
      <c r="CT309" s="98"/>
      <c r="CU309" s="98"/>
      <c r="CV309" s="98"/>
      <c r="CW309" s="98"/>
      <c r="CX309" s="98"/>
      <c r="CY309" s="98"/>
      <c r="CZ309" s="98"/>
      <c r="DA309" s="98"/>
      <c r="DB309" s="98"/>
      <c r="DC309" s="98"/>
      <c r="DD309" s="98"/>
      <c r="DE309" s="98"/>
      <c r="DF309" s="98"/>
      <c r="DG309" s="98"/>
      <c r="DH309" s="98"/>
      <c r="DI309" s="98"/>
      <c r="DJ309" s="98"/>
      <c r="DK309" s="98"/>
      <c r="DL309" s="98"/>
      <c r="DM309" s="98"/>
      <c r="DN309" s="98"/>
      <c r="DO309" s="98"/>
      <c r="DP309" s="98"/>
      <c r="DQ309" s="98"/>
      <c r="DR309" s="98"/>
      <c r="DS309" s="98"/>
      <c r="DT309" s="98"/>
      <c r="DU309" s="98"/>
      <c r="DV309" s="98"/>
      <c r="DW309" s="98"/>
      <c r="DX309" s="98"/>
      <c r="DY309" s="98"/>
      <c r="DZ309" s="98"/>
      <c r="EA309" s="98"/>
      <c r="EB309" s="98"/>
      <c r="EC309" s="98"/>
      <c r="ED309" s="98"/>
      <c r="EE309" s="98"/>
      <c r="EF309" s="98"/>
      <c r="EG309" s="98"/>
      <c r="EH309" s="98"/>
      <c r="EI309" s="98"/>
      <c r="EJ309" s="98"/>
      <c r="EK309" s="98"/>
      <c r="EL309" s="98"/>
      <c r="EM309" s="98"/>
      <c r="EN309" s="98"/>
      <c r="EO309" s="98"/>
      <c r="EP309" s="98"/>
      <c r="EQ309" s="98"/>
      <c r="ER309" s="98"/>
      <c r="ES309" s="98"/>
      <c r="ET309" s="98"/>
      <c r="EU309" s="98"/>
      <c r="EV309" s="98"/>
      <c r="EW309" s="98"/>
      <c r="EX309" s="98"/>
      <c r="EY309" s="98"/>
      <c r="EZ309" s="98"/>
      <c r="FA309" s="98"/>
      <c r="FB309" s="98"/>
      <c r="FC309" s="98"/>
      <c r="FD309" s="98"/>
      <c r="FE309" s="98"/>
      <c r="FF309" s="98"/>
      <c r="FG309" s="98"/>
      <c r="FH309" s="98"/>
      <c r="FI309" s="98"/>
      <c r="FJ309" s="98"/>
      <c r="FK309" s="98"/>
      <c r="FL309" s="98"/>
      <c r="FM309" s="98"/>
      <c r="FN309" s="98"/>
      <c r="FO309" s="98"/>
      <c r="FP309" s="98"/>
      <c r="FQ309" s="98"/>
      <c r="FR309" s="98"/>
      <c r="FS309" s="98"/>
      <c r="FT309" s="98"/>
      <c r="FU309" s="98"/>
    </row>
    <row r="310" spans="10:177" s="1" customFormat="1">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c r="CN310" s="98"/>
      <c r="CO310" s="98"/>
      <c r="CP310" s="98"/>
      <c r="CQ310" s="98"/>
      <c r="CR310" s="98"/>
      <c r="CS310" s="98"/>
      <c r="CT310" s="98"/>
      <c r="CU310" s="98"/>
      <c r="CV310" s="98"/>
      <c r="CW310" s="98"/>
      <c r="CX310" s="98"/>
      <c r="CY310" s="98"/>
      <c r="CZ310" s="98"/>
      <c r="DA310" s="98"/>
      <c r="DB310" s="98"/>
      <c r="DC310" s="98"/>
      <c r="DD310" s="98"/>
      <c r="DE310" s="98"/>
      <c r="DF310" s="98"/>
      <c r="DG310" s="98"/>
      <c r="DH310" s="98"/>
      <c r="DI310" s="98"/>
      <c r="DJ310" s="98"/>
      <c r="DK310" s="98"/>
      <c r="DL310" s="98"/>
      <c r="DM310" s="98"/>
      <c r="DN310" s="98"/>
      <c r="DO310" s="98"/>
      <c r="DP310" s="98"/>
      <c r="DQ310" s="98"/>
      <c r="DR310" s="98"/>
      <c r="DS310" s="98"/>
      <c r="DT310" s="98"/>
      <c r="DU310" s="98"/>
      <c r="DV310" s="98"/>
      <c r="DW310" s="98"/>
      <c r="DX310" s="98"/>
      <c r="DY310" s="98"/>
      <c r="DZ310" s="98"/>
      <c r="EA310" s="98"/>
      <c r="EB310" s="98"/>
      <c r="EC310" s="98"/>
      <c r="ED310" s="98"/>
      <c r="EE310" s="98"/>
      <c r="EF310" s="98"/>
      <c r="EG310" s="98"/>
      <c r="EH310" s="98"/>
      <c r="EI310" s="98"/>
      <c r="EJ310" s="98"/>
      <c r="EK310" s="98"/>
      <c r="EL310" s="98"/>
      <c r="EM310" s="98"/>
      <c r="EN310" s="98"/>
      <c r="EO310" s="98"/>
      <c r="EP310" s="98"/>
      <c r="EQ310" s="98"/>
      <c r="ER310" s="98"/>
      <c r="ES310" s="98"/>
      <c r="ET310" s="98"/>
      <c r="EU310" s="98"/>
      <c r="EV310" s="98"/>
      <c r="EW310" s="98"/>
      <c r="EX310" s="98"/>
      <c r="EY310" s="98"/>
      <c r="EZ310" s="98"/>
      <c r="FA310" s="98"/>
      <c r="FB310" s="98"/>
      <c r="FC310" s="98"/>
      <c r="FD310" s="98"/>
      <c r="FE310" s="98"/>
      <c r="FF310" s="98"/>
      <c r="FG310" s="98"/>
      <c r="FH310" s="98"/>
      <c r="FI310" s="98"/>
      <c r="FJ310" s="98"/>
      <c r="FK310" s="98"/>
      <c r="FL310" s="98"/>
      <c r="FM310" s="98"/>
      <c r="FN310" s="98"/>
      <c r="FO310" s="98"/>
      <c r="FP310" s="98"/>
      <c r="FQ310" s="98"/>
      <c r="FR310" s="98"/>
      <c r="FS310" s="98"/>
      <c r="FT310" s="98"/>
      <c r="FU310" s="98"/>
    </row>
  </sheetData>
  <mergeCells count="6">
    <mergeCell ref="A1:I1"/>
    <mergeCell ref="A2:I2"/>
    <mergeCell ref="A3:I3"/>
    <mergeCell ref="A114:I114"/>
    <mergeCell ref="A113:I113"/>
    <mergeCell ref="A112:I112"/>
  </mergeCells>
  <phoneticPr fontId="30" type="noConversion"/>
  <pageMargins left="0.78740157480314965" right="0.78740157480314965" top="0.98425196850393704" bottom="0.98425196850393704" header="0.51181102362204722" footer="0.51181102362204722"/>
  <pageSetup scale="34" orientation="landscape" horizontalDpi="300" verticalDpi="300" r:id="rId1"/>
  <headerFooter alignWithMargins="0"/>
  <rowBreaks count="2" manualBreakCount="2">
    <brk id="110" max="38" man="1"/>
    <brk id="114" max="16383" man="1"/>
  </rowBreaks>
  <colBreaks count="1" manualBreakCount="1">
    <brk id="3" max="153" man="1"/>
  </colBreaks>
</worksheet>
</file>

<file path=xl/worksheets/sheet3.xml><?xml version="1.0" encoding="utf-8"?>
<worksheet xmlns="http://schemas.openxmlformats.org/spreadsheetml/2006/main" xmlns:r="http://schemas.openxmlformats.org/officeDocument/2006/relationships">
  <dimension ref="A1:F19"/>
  <sheetViews>
    <sheetView workbookViewId="0">
      <selection activeCell="B17" sqref="B17"/>
    </sheetView>
  </sheetViews>
  <sheetFormatPr defaultRowHeight="12.75"/>
  <cols>
    <col min="1" max="1" width="50.140625" customWidth="1"/>
    <col min="2" max="2" width="14.85546875" customWidth="1"/>
    <col min="3" max="3" width="16.5703125" customWidth="1"/>
    <col min="4" max="4" width="16.140625" customWidth="1"/>
    <col min="5" max="5" width="16.28515625" customWidth="1"/>
    <col min="6" max="6" width="15.28515625" customWidth="1"/>
  </cols>
  <sheetData>
    <row r="1" spans="1:6">
      <c r="A1" s="505" t="str">
        <f>Parâmetros!A7</f>
        <v>Município de :</v>
      </c>
      <c r="B1" s="505"/>
      <c r="C1" s="505"/>
      <c r="D1" s="506"/>
      <c r="E1" s="506"/>
      <c r="F1" s="506"/>
    </row>
    <row r="2" spans="1:6">
      <c r="A2" s="507" t="str">
        <f>Parâmetros!A8</f>
        <v>LEI DE DIRETRIZES ORÇAMENTÁRIAS  PARA 2021</v>
      </c>
      <c r="B2" s="507"/>
      <c r="C2" s="507"/>
      <c r="D2" s="506"/>
      <c r="E2" s="506"/>
      <c r="F2" s="506"/>
    </row>
    <row r="3" spans="1:6">
      <c r="A3" s="508" t="s">
        <v>665</v>
      </c>
      <c r="B3" s="509"/>
      <c r="C3" s="509"/>
      <c r="D3" s="509"/>
      <c r="E3" s="509"/>
      <c r="F3" s="509"/>
    </row>
    <row r="4" spans="1:6">
      <c r="A4" s="510" t="s">
        <v>642</v>
      </c>
      <c r="B4" s="511"/>
      <c r="C4" s="511"/>
      <c r="D4" s="511"/>
      <c r="E4" s="511"/>
      <c r="F4" s="511"/>
    </row>
    <row r="5" spans="1:6">
      <c r="A5" s="113" t="s">
        <v>56</v>
      </c>
      <c r="B5" s="114">
        <v>2019</v>
      </c>
      <c r="C5" s="114">
        <f>B5+1</f>
        <v>2020</v>
      </c>
      <c r="D5" s="114">
        <f>C5+1</f>
        <v>2021</v>
      </c>
      <c r="E5" s="114">
        <f>D5+1</f>
        <v>2022</v>
      </c>
      <c r="F5" s="114">
        <f>E5+1</f>
        <v>2023</v>
      </c>
    </row>
    <row r="6" spans="1:6">
      <c r="A6" s="115" t="s">
        <v>398</v>
      </c>
      <c r="B6" s="116">
        <f>Projeções!E8</f>
        <v>0</v>
      </c>
      <c r="C6" s="116">
        <f>Projeções!F8</f>
        <v>0</v>
      </c>
      <c r="D6" s="116">
        <f>Projeções!G8</f>
        <v>0</v>
      </c>
      <c r="E6" s="116">
        <f>Projeções!H8</f>
        <v>0</v>
      </c>
      <c r="F6" s="116">
        <f>Projeções!I8</f>
        <v>0</v>
      </c>
    </row>
    <row r="7" spans="1:6">
      <c r="A7" s="117" t="s">
        <v>392</v>
      </c>
      <c r="B7" s="118">
        <f>B8+B9+B10+B11+B12</f>
        <v>0</v>
      </c>
      <c r="C7" s="118">
        <f>C8+C9+C10+C11+C12</f>
        <v>0</v>
      </c>
      <c r="D7" s="118">
        <f>D8+D9+D10+D11+D12</f>
        <v>0</v>
      </c>
      <c r="E7" s="118">
        <f>E8+E9+E10+E11+E12</f>
        <v>0</v>
      </c>
      <c r="F7" s="118">
        <f>F8+F9+F10+F11+F12</f>
        <v>0</v>
      </c>
    </row>
    <row r="8" spans="1:6">
      <c r="A8" s="119" t="s">
        <v>393</v>
      </c>
      <c r="B8" s="120">
        <f>Projeções!E10+Projeções!E11</f>
        <v>0</v>
      </c>
      <c r="C8" s="120">
        <f>Projeções!F10+Projeções!F11</f>
        <v>0</v>
      </c>
      <c r="D8" s="120">
        <f>Projeções!G10+Projeções!G11</f>
        <v>0</v>
      </c>
      <c r="E8" s="120">
        <f>Projeções!H10+Projeções!H11</f>
        <v>0</v>
      </c>
      <c r="F8" s="120">
        <f>Projeções!I10+Projeções!I11</f>
        <v>0</v>
      </c>
    </row>
    <row r="9" spans="1:6">
      <c r="A9" s="121" t="s">
        <v>394</v>
      </c>
      <c r="B9" s="122">
        <f>Projeções!E17</f>
        <v>0</v>
      </c>
      <c r="C9" s="122">
        <f>Projeções!F17</f>
        <v>0</v>
      </c>
      <c r="D9" s="122">
        <f>Projeções!G17</f>
        <v>0</v>
      </c>
      <c r="E9" s="122">
        <f>Projeções!H17</f>
        <v>0</v>
      </c>
      <c r="F9" s="122">
        <f>Projeções!I17</f>
        <v>0</v>
      </c>
    </row>
    <row r="10" spans="1:6">
      <c r="A10" s="123" t="s">
        <v>395</v>
      </c>
      <c r="B10" s="122">
        <f>Projeções!E73</f>
        <v>0</v>
      </c>
      <c r="C10" s="122">
        <f>Projeções!F73</f>
        <v>0</v>
      </c>
      <c r="D10" s="122">
        <f>Projeções!G73</f>
        <v>0</v>
      </c>
      <c r="E10" s="122">
        <f>Projeções!H73</f>
        <v>0</v>
      </c>
      <c r="F10" s="122">
        <f>Projeções!I73</f>
        <v>0</v>
      </c>
    </row>
    <row r="11" spans="1:6">
      <c r="A11" s="123" t="s">
        <v>407</v>
      </c>
      <c r="B11" s="122">
        <f>Projeções!E28</f>
        <v>0</v>
      </c>
      <c r="C11" s="122">
        <f>Projeções!F28</f>
        <v>0</v>
      </c>
      <c r="D11" s="122">
        <f>Projeções!G28</f>
        <v>0</v>
      </c>
      <c r="E11" s="122">
        <f>Projeções!H28</f>
        <v>0</v>
      </c>
      <c r="F11" s="122">
        <f>Projeções!I28</f>
        <v>0</v>
      </c>
    </row>
    <row r="12" spans="1:6">
      <c r="A12" s="121" t="s">
        <v>404</v>
      </c>
      <c r="B12" s="122">
        <f>-(Projeções!E105+Projeções!E106+Projeções!E107)</f>
        <v>0</v>
      </c>
      <c r="C12" s="122">
        <f>-(Projeções!F105+Projeções!F106+Projeções!F107)</f>
        <v>0</v>
      </c>
      <c r="D12" s="122">
        <f>-(Projeções!G105+Projeções!G106+Projeções!G107)</f>
        <v>0</v>
      </c>
      <c r="E12" s="122">
        <f>-(Projeções!H105+Projeções!H106+Projeções!H107)</f>
        <v>0</v>
      </c>
      <c r="F12" s="122">
        <f>-(Projeções!I105+Projeções!I106+Projeções!I107)</f>
        <v>0</v>
      </c>
    </row>
    <row r="13" spans="1:6">
      <c r="A13" s="117" t="s">
        <v>396</v>
      </c>
      <c r="B13" s="118">
        <f>-(IF(Projeções!E64+Projeções!E106&gt;0,0,Projeções!E64+Projeções!E106))</f>
        <v>0</v>
      </c>
      <c r="C13" s="118">
        <f>-(IF(Projeções!F64+Projeções!F106&gt;0,0,Projeções!F64+Projeções!F106))</f>
        <v>0</v>
      </c>
      <c r="D13" s="118">
        <f>-(IF(Projeções!G64+Projeções!G106&gt;0,0,Projeções!G64+Projeções!G106))</f>
        <v>0</v>
      </c>
      <c r="E13" s="118">
        <f>-(IF(Projeções!H64+Projeções!H106&gt;0,0,Projeções!H64+Projeções!H106))</f>
        <v>0</v>
      </c>
      <c r="F13" s="118">
        <f>-(IF(Projeções!I64+Projeções!I106&gt;0,0,Projeções!I64+Projeções!I106))</f>
        <v>0</v>
      </c>
    </row>
    <row r="14" spans="1:6">
      <c r="A14" s="115" t="s">
        <v>397</v>
      </c>
      <c r="B14" s="116">
        <f>B6-B7+B13</f>
        <v>0</v>
      </c>
      <c r="C14" s="116">
        <f>C6-C7+C13</f>
        <v>0</v>
      </c>
      <c r="D14" s="116">
        <f>D6-D7+D13</f>
        <v>0</v>
      </c>
      <c r="E14" s="116">
        <f>E6-E7+E13</f>
        <v>0</v>
      </c>
      <c r="F14" s="116">
        <f>F6-F7+F13</f>
        <v>0</v>
      </c>
    </row>
    <row r="16" spans="1:6">
      <c r="A16" s="169"/>
    </row>
    <row r="19" spans="2:2">
      <c r="B19" s="181"/>
    </row>
  </sheetData>
  <mergeCells count="4">
    <mergeCell ref="A1:F1"/>
    <mergeCell ref="A2:F2"/>
    <mergeCell ref="A3:F3"/>
    <mergeCell ref="A4:F4"/>
  </mergeCells>
  <phoneticPr fontId="0" type="noConversion"/>
  <pageMargins left="0.51181102362204722" right="0.51181102362204722" top="0.78740157480314965" bottom="0.78740157480314965" header="0.31496062992125984" footer="0.31496062992125984"/>
  <pageSetup paperSize="9" scale="85" orientation="landscape" horizontalDpi="360" verticalDpi="360" r:id="rId1"/>
</worksheet>
</file>

<file path=xl/worksheets/sheet4.xml><?xml version="1.0" encoding="utf-8"?>
<worksheet xmlns="http://schemas.openxmlformats.org/spreadsheetml/2006/main" xmlns:r="http://schemas.openxmlformats.org/officeDocument/2006/relationships">
  <dimension ref="A1:D42"/>
  <sheetViews>
    <sheetView zoomScaleSheetLayoutView="100" workbookViewId="0">
      <selection activeCell="B15" sqref="B15"/>
    </sheetView>
  </sheetViews>
  <sheetFormatPr defaultRowHeight="12.75"/>
  <cols>
    <col min="1" max="1" width="71.28515625" customWidth="1"/>
    <col min="2" max="2" width="19.140625" customWidth="1"/>
    <col min="3" max="3" width="17.7109375" customWidth="1"/>
    <col min="4" max="4" width="19.7109375" customWidth="1"/>
  </cols>
  <sheetData>
    <row r="1" spans="1:4">
      <c r="A1" s="515" t="str">
        <f>Parâmetros!A7</f>
        <v>Município de :</v>
      </c>
      <c r="B1" s="516"/>
      <c r="C1" s="516"/>
      <c r="D1" s="516"/>
    </row>
    <row r="2" spans="1:4">
      <c r="A2" s="517" t="s">
        <v>643</v>
      </c>
      <c r="B2" s="517"/>
      <c r="C2" s="517"/>
      <c r="D2" s="517"/>
    </row>
    <row r="3" spans="1:4" ht="13.5">
      <c r="A3" s="518" t="s">
        <v>644</v>
      </c>
      <c r="B3" s="519"/>
      <c r="C3" s="519"/>
      <c r="D3" s="519"/>
    </row>
    <row r="4" spans="1:4" ht="15">
      <c r="A4" s="162"/>
      <c r="B4" s="161"/>
      <c r="C4" s="161"/>
      <c r="D4" s="161"/>
    </row>
    <row r="5" spans="1:4">
      <c r="A5" s="512" t="s">
        <v>481</v>
      </c>
      <c r="B5" s="514"/>
      <c r="C5" s="514"/>
      <c r="D5" s="514"/>
    </row>
    <row r="6" spans="1:4">
      <c r="A6" s="513"/>
      <c r="B6" s="163">
        <f>Parâmetros!E10</f>
        <v>2021</v>
      </c>
      <c r="C6" s="163">
        <f>Parâmetros!F10</f>
        <v>2022</v>
      </c>
      <c r="D6" s="163">
        <f>Parâmetros!G10</f>
        <v>2023</v>
      </c>
    </row>
    <row r="7" spans="1:4">
      <c r="A7" s="164" t="s">
        <v>478</v>
      </c>
      <c r="B7" s="168">
        <f>RCL!D14*0.54</f>
        <v>0</v>
      </c>
      <c r="C7" s="168">
        <f>RCL!E14*0.54</f>
        <v>0</v>
      </c>
      <c r="D7" s="168">
        <f>RCL!F14*0.54</f>
        <v>0</v>
      </c>
    </row>
    <row r="8" spans="1:4">
      <c r="A8" s="165" t="s">
        <v>479</v>
      </c>
      <c r="B8" s="168">
        <f>RCL!D14*0.513</f>
        <v>0</v>
      </c>
      <c r="C8" s="168">
        <f>RCL!E14*0.513</f>
        <v>0</v>
      </c>
      <c r="D8" s="168">
        <f>RCL!F14*0.513</f>
        <v>0</v>
      </c>
    </row>
    <row r="9" spans="1:4">
      <c r="A9" s="164" t="s">
        <v>480</v>
      </c>
      <c r="B9" s="168">
        <f>RCL!D14*0.486</f>
        <v>0</v>
      </c>
      <c r="C9" s="168">
        <f>RCL!E14*0.486</f>
        <v>0</v>
      </c>
      <c r="D9" s="168">
        <f>RCL!F14*0.486</f>
        <v>0</v>
      </c>
    </row>
    <row r="10" spans="1:4">
      <c r="A10" s="520"/>
      <c r="B10" s="520"/>
      <c r="C10" s="520"/>
      <c r="D10" s="520"/>
    </row>
    <row r="11" spans="1:4">
      <c r="A11" s="166"/>
      <c r="B11" s="167"/>
      <c r="C11" s="167"/>
      <c r="D11" s="167"/>
    </row>
    <row r="12" spans="1:4">
      <c r="A12" s="166"/>
      <c r="B12" s="167"/>
      <c r="C12" s="167"/>
      <c r="D12" s="167"/>
    </row>
    <row r="13" spans="1:4">
      <c r="A13" s="512" t="s">
        <v>482</v>
      </c>
      <c r="B13" s="514"/>
      <c r="C13" s="514"/>
      <c r="D13" s="514"/>
    </row>
    <row r="14" spans="1:4">
      <c r="A14" s="513"/>
      <c r="B14" s="163">
        <f>Parâmetros!E10</f>
        <v>2021</v>
      </c>
      <c r="C14" s="163">
        <f>Parâmetros!F10</f>
        <v>2022</v>
      </c>
      <c r="D14" s="163">
        <f>Parâmetros!G10</f>
        <v>2023</v>
      </c>
    </row>
    <row r="15" spans="1:4">
      <c r="A15" s="172" t="s">
        <v>483</v>
      </c>
      <c r="B15" s="170">
        <f>RCL!D14*0.06</f>
        <v>0</v>
      </c>
      <c r="C15" s="170">
        <f>RCL!E14*0.06</f>
        <v>0</v>
      </c>
      <c r="D15" s="170">
        <f>RCL!F14*0.06</f>
        <v>0</v>
      </c>
    </row>
    <row r="16" spans="1:4">
      <c r="A16" s="173" t="s">
        <v>484</v>
      </c>
      <c r="B16" s="168">
        <f>RCL!D14*0.057</f>
        <v>0</v>
      </c>
      <c r="C16" s="168">
        <f>RCL!E14*0.057</f>
        <v>0</v>
      </c>
      <c r="D16" s="168">
        <f>RCL!F14*0.057</f>
        <v>0</v>
      </c>
    </row>
    <row r="17" spans="1:4">
      <c r="A17" s="174" t="s">
        <v>485</v>
      </c>
      <c r="B17" s="171">
        <f>RCL!D14*0.054</f>
        <v>0</v>
      </c>
      <c r="C17" s="171">
        <f>RCL!E14*0.054</f>
        <v>0</v>
      </c>
      <c r="D17" s="171">
        <f>RCL!F14*0.054</f>
        <v>0</v>
      </c>
    </row>
    <row r="20" spans="1:4">
      <c r="A20" s="175"/>
      <c r="B20" s="182"/>
      <c r="C20" s="182"/>
      <c r="D20" s="182"/>
    </row>
    <row r="21" spans="1:4">
      <c r="A21" s="182"/>
      <c r="B21" s="182"/>
      <c r="C21" s="182"/>
      <c r="D21" s="182"/>
    </row>
    <row r="22" spans="1:4">
      <c r="A22" s="182"/>
      <c r="B22" s="182"/>
      <c r="C22" s="182"/>
      <c r="D22" s="182"/>
    </row>
    <row r="23" spans="1:4">
      <c r="A23" s="182"/>
      <c r="B23" s="182"/>
      <c r="C23" s="182"/>
      <c r="D23" s="182"/>
    </row>
    <row r="24" spans="1:4">
      <c r="A24" s="182"/>
      <c r="B24" s="182"/>
      <c r="C24" s="182"/>
      <c r="D24" s="182"/>
    </row>
    <row r="25" spans="1:4">
      <c r="A25" s="182"/>
      <c r="B25" s="182"/>
      <c r="C25" s="182"/>
      <c r="D25" s="182"/>
    </row>
    <row r="26" spans="1:4">
      <c r="A26" s="182"/>
      <c r="B26" s="182"/>
      <c r="C26" s="182"/>
      <c r="D26" s="182"/>
    </row>
    <row r="27" spans="1:4">
      <c r="A27" s="182"/>
      <c r="B27" s="182"/>
      <c r="C27" s="182"/>
      <c r="D27" s="182"/>
    </row>
    <row r="28" spans="1:4">
      <c r="A28" s="182"/>
      <c r="B28" s="182"/>
      <c r="C28" s="182"/>
      <c r="D28" s="182"/>
    </row>
    <row r="29" spans="1:4">
      <c r="A29" s="182"/>
      <c r="B29" s="182"/>
      <c r="C29" s="182"/>
      <c r="D29" s="182"/>
    </row>
    <row r="30" spans="1:4">
      <c r="A30" s="182"/>
      <c r="B30" s="182"/>
      <c r="C30" s="182"/>
      <c r="D30" s="182"/>
    </row>
    <row r="31" spans="1:4">
      <c r="A31" s="182"/>
      <c r="B31" s="182"/>
      <c r="C31" s="182"/>
      <c r="D31" s="182"/>
    </row>
    <row r="32" spans="1:4">
      <c r="A32" s="182"/>
      <c r="B32" s="182"/>
      <c r="C32" s="182"/>
      <c r="D32" s="182"/>
    </row>
    <row r="33" spans="1:4">
      <c r="A33" s="182"/>
      <c r="B33" s="182"/>
      <c r="C33" s="182"/>
      <c r="D33" s="182"/>
    </row>
    <row r="34" spans="1:4">
      <c r="A34" s="182"/>
      <c r="B34" s="182"/>
      <c r="C34" s="182"/>
      <c r="D34" s="182"/>
    </row>
    <row r="35" spans="1:4" ht="0.75" customHeight="1">
      <c r="A35" s="182"/>
      <c r="B35" s="182"/>
      <c r="C35" s="182"/>
      <c r="D35" s="182"/>
    </row>
    <row r="36" spans="1:4" ht="12.75" hidden="1" customHeight="1">
      <c r="A36" s="182"/>
      <c r="B36" s="182"/>
      <c r="C36" s="182"/>
      <c r="D36" s="182"/>
    </row>
    <row r="37" spans="1:4" ht="12.75" hidden="1" customHeight="1">
      <c r="A37" s="182"/>
      <c r="B37" s="182"/>
      <c r="C37" s="182"/>
      <c r="D37" s="182"/>
    </row>
    <row r="38" spans="1:4" ht="12.75" hidden="1" customHeight="1">
      <c r="A38" s="182"/>
      <c r="B38" s="182"/>
      <c r="C38" s="182"/>
      <c r="D38" s="182"/>
    </row>
    <row r="39" spans="1:4" ht="12.75" hidden="1" customHeight="1">
      <c r="A39" s="182"/>
      <c r="B39" s="182"/>
      <c r="C39" s="182"/>
      <c r="D39" s="182"/>
    </row>
    <row r="40" spans="1:4" ht="12.75" hidden="1" customHeight="1">
      <c r="A40" s="182"/>
      <c r="B40" s="182"/>
      <c r="C40" s="182"/>
      <c r="D40" s="182"/>
    </row>
    <row r="41" spans="1:4" ht="12.75" hidden="1" customHeight="1">
      <c r="A41" s="182"/>
      <c r="B41" s="182"/>
      <c r="C41" s="182"/>
      <c r="D41" s="182"/>
    </row>
    <row r="42" spans="1:4" ht="12.75" hidden="1" customHeight="1">
      <c r="A42" s="182"/>
      <c r="B42" s="182"/>
      <c r="C42" s="182"/>
      <c r="D42" s="182"/>
    </row>
  </sheetData>
  <mergeCells count="8">
    <mergeCell ref="A13:A14"/>
    <mergeCell ref="B13:D13"/>
    <mergeCell ref="A1:D1"/>
    <mergeCell ref="A2:D2"/>
    <mergeCell ref="A3:D3"/>
    <mergeCell ref="A5:A6"/>
    <mergeCell ref="B5:D5"/>
    <mergeCell ref="A10:D10"/>
  </mergeCells>
  <phoneticPr fontId="43" type="noConversion"/>
  <pageMargins left="0.511811024" right="0.511811024" top="0.78740157499999996" bottom="0.78740157499999996" header="0.31496062000000002" footer="0.31496062000000002"/>
  <pageSetup paperSize="9" scale="70" orientation="portrait" r:id="rId1"/>
  <legacyDrawing r:id="rId2"/>
  <oleObjects>
    <oleObject progId="Word.Document.8" shapeId="21506" r:id="rId3"/>
  </oleObjects>
</worksheet>
</file>

<file path=xl/worksheets/sheet5.xml><?xml version="1.0" encoding="utf-8"?>
<worksheet xmlns="http://schemas.openxmlformats.org/spreadsheetml/2006/main" xmlns:r="http://schemas.openxmlformats.org/officeDocument/2006/relationships">
  <sheetPr codeName="Plan6"/>
  <dimension ref="A1:J44"/>
  <sheetViews>
    <sheetView showGridLines="0" zoomScale="90" zoomScaleNormal="75" workbookViewId="0">
      <selection activeCell="B8" sqref="B8"/>
    </sheetView>
  </sheetViews>
  <sheetFormatPr defaultColWidth="32" defaultRowHeight="12"/>
  <cols>
    <col min="1" max="1" width="48" style="31" customWidth="1"/>
    <col min="2" max="2" width="15.42578125" style="32" customWidth="1"/>
    <col min="3" max="3" width="15.7109375" style="37" customWidth="1"/>
    <col min="4" max="4" width="16.7109375" style="31" customWidth="1"/>
    <col min="5" max="5" width="16.28515625" style="31" customWidth="1"/>
    <col min="6" max="6" width="16.140625" style="31" customWidth="1"/>
    <col min="7" max="7" width="17" style="31" customWidth="1"/>
    <col min="8" max="18" width="13.7109375" style="31" customWidth="1"/>
    <col min="19" max="16384" width="32" style="31"/>
  </cols>
  <sheetData>
    <row r="1" spans="1:10">
      <c r="A1" s="525" t="str">
        <f>Parâmetros!A7</f>
        <v>Município de :</v>
      </c>
      <c r="B1" s="526"/>
      <c r="C1" s="526"/>
      <c r="D1" s="526"/>
      <c r="E1" s="526"/>
      <c r="F1" s="526"/>
      <c r="G1" s="526"/>
      <c r="H1" s="526"/>
      <c r="I1" s="526"/>
      <c r="J1" s="527"/>
    </row>
    <row r="2" spans="1:10">
      <c r="A2" s="528" t="s">
        <v>645</v>
      </c>
      <c r="B2" s="526"/>
      <c r="C2" s="526"/>
      <c r="D2" s="526"/>
      <c r="E2" s="526"/>
      <c r="F2" s="526"/>
      <c r="G2" s="526"/>
      <c r="H2" s="526"/>
      <c r="I2" s="526"/>
      <c r="J2" s="527"/>
    </row>
    <row r="3" spans="1:10">
      <c r="A3" s="528" t="s">
        <v>638</v>
      </c>
      <c r="B3" s="526"/>
      <c r="C3" s="526"/>
      <c r="D3" s="526"/>
      <c r="E3" s="526"/>
      <c r="F3" s="526"/>
      <c r="G3" s="526"/>
      <c r="H3" s="526"/>
      <c r="I3" s="526"/>
      <c r="J3" s="527"/>
    </row>
    <row r="4" spans="1:10">
      <c r="A4" s="33"/>
      <c r="C4" s="30"/>
    </row>
    <row r="5" spans="1:10" ht="15">
      <c r="A5" s="524" t="s">
        <v>146</v>
      </c>
      <c r="B5" s="272">
        <f>Parâmetros!B10</f>
        <v>2018</v>
      </c>
      <c r="C5" s="272">
        <f>B5+1</f>
        <v>2019</v>
      </c>
      <c r="D5" s="272">
        <f>C5+1</f>
        <v>2020</v>
      </c>
      <c r="E5" s="272">
        <f>D5+1</f>
        <v>2021</v>
      </c>
      <c r="F5" s="272">
        <f>E5+1</f>
        <v>2022</v>
      </c>
      <c r="G5" s="272">
        <f>F5+1</f>
        <v>2023</v>
      </c>
    </row>
    <row r="6" spans="1:10" ht="39.75" customHeight="1">
      <c r="A6" s="524"/>
      <c r="B6" s="382" t="s">
        <v>128</v>
      </c>
      <c r="C6" s="336" t="s">
        <v>128</v>
      </c>
      <c r="D6" s="336" t="s">
        <v>129</v>
      </c>
      <c r="E6" s="336" t="s">
        <v>601</v>
      </c>
      <c r="F6" s="336" t="s">
        <v>601</v>
      </c>
      <c r="G6" s="336" t="s">
        <v>601</v>
      </c>
    </row>
    <row r="7" spans="1:10" ht="21.75" customHeight="1">
      <c r="A7" s="381" t="s">
        <v>595</v>
      </c>
      <c r="B7" s="383">
        <f t="shared" ref="B7:G7" si="0">B8+B9+B10</f>
        <v>0</v>
      </c>
      <c r="C7" s="383">
        <f t="shared" si="0"/>
        <v>0</v>
      </c>
      <c r="D7" s="383">
        <f t="shared" si="0"/>
        <v>0</v>
      </c>
      <c r="E7" s="383">
        <f t="shared" si="0"/>
        <v>0</v>
      </c>
      <c r="F7" s="383">
        <f t="shared" si="0"/>
        <v>0</v>
      </c>
      <c r="G7" s="383">
        <f t="shared" si="0"/>
        <v>0</v>
      </c>
    </row>
    <row r="8" spans="1:10" ht="22.9" customHeight="1">
      <c r="A8" s="274" t="s">
        <v>592</v>
      </c>
      <c r="B8" s="63">
        <v>0</v>
      </c>
      <c r="C8" s="63">
        <v>0</v>
      </c>
      <c r="D8" s="63">
        <v>0</v>
      </c>
      <c r="E8" s="276">
        <f t="shared" ref="E8:G10" si="1">(B8+C8+D8)/3</f>
        <v>0</v>
      </c>
      <c r="F8" s="276">
        <f t="shared" si="1"/>
        <v>0</v>
      </c>
      <c r="G8" s="276">
        <f t="shared" si="1"/>
        <v>0</v>
      </c>
    </row>
    <row r="9" spans="1:10" ht="22.9" customHeight="1">
      <c r="A9" s="274" t="s">
        <v>593</v>
      </c>
      <c r="B9" s="63">
        <v>0</v>
      </c>
      <c r="C9" s="63">
        <v>0</v>
      </c>
      <c r="D9" s="63">
        <v>0</v>
      </c>
      <c r="E9" s="276">
        <f t="shared" si="1"/>
        <v>0</v>
      </c>
      <c r="F9" s="276">
        <f t="shared" si="1"/>
        <v>0</v>
      </c>
      <c r="G9" s="276">
        <f t="shared" si="1"/>
        <v>0</v>
      </c>
    </row>
    <row r="10" spans="1:10" ht="22.9" customHeight="1">
      <c r="A10" s="274" t="s">
        <v>594</v>
      </c>
      <c r="B10" s="63">
        <v>0</v>
      </c>
      <c r="C10" s="63">
        <v>0</v>
      </c>
      <c r="D10" s="63">
        <v>0</v>
      </c>
      <c r="E10" s="276">
        <f t="shared" si="1"/>
        <v>0</v>
      </c>
      <c r="F10" s="276">
        <f t="shared" si="1"/>
        <v>0</v>
      </c>
      <c r="G10" s="276">
        <f t="shared" si="1"/>
        <v>0</v>
      </c>
    </row>
    <row r="11" spans="1:10" ht="15">
      <c r="A11" s="274" t="s">
        <v>596</v>
      </c>
      <c r="B11" s="383">
        <f t="shared" ref="B11:G11" si="2">B12-B13+B14</f>
        <v>0</v>
      </c>
      <c r="C11" s="383">
        <f t="shared" si="2"/>
        <v>0</v>
      </c>
      <c r="D11" s="383">
        <f t="shared" si="2"/>
        <v>0</v>
      </c>
      <c r="E11" s="383">
        <f t="shared" si="2"/>
        <v>0</v>
      </c>
      <c r="F11" s="383">
        <f t="shared" si="2"/>
        <v>0</v>
      </c>
      <c r="G11" s="383">
        <f t="shared" si="2"/>
        <v>0</v>
      </c>
    </row>
    <row r="12" spans="1:10" ht="15">
      <c r="A12" s="274" t="s">
        <v>597</v>
      </c>
      <c r="B12" s="63">
        <v>0</v>
      </c>
      <c r="C12" s="63">
        <v>0</v>
      </c>
      <c r="D12" s="63">
        <v>0</v>
      </c>
      <c r="E12" s="276">
        <f t="shared" ref="E12:G14" si="3">(B12+C12+D12)/3</f>
        <v>0</v>
      </c>
      <c r="F12" s="276">
        <f t="shared" si="3"/>
        <v>0</v>
      </c>
      <c r="G12" s="276">
        <f t="shared" si="3"/>
        <v>0</v>
      </c>
    </row>
    <row r="13" spans="1:10" ht="15">
      <c r="A13" s="274" t="s">
        <v>598</v>
      </c>
      <c r="B13" s="63">
        <v>0</v>
      </c>
      <c r="C13" s="63">
        <v>0</v>
      </c>
      <c r="D13" s="63">
        <v>0</v>
      </c>
      <c r="E13" s="276">
        <f t="shared" si="3"/>
        <v>0</v>
      </c>
      <c r="F13" s="276">
        <f t="shared" si="3"/>
        <v>0</v>
      </c>
      <c r="G13" s="276">
        <f t="shared" si="3"/>
        <v>0</v>
      </c>
    </row>
    <row r="14" spans="1:10" ht="15">
      <c r="A14" s="274" t="s">
        <v>600</v>
      </c>
      <c r="B14" s="63">
        <v>0</v>
      </c>
      <c r="C14" s="63">
        <v>0</v>
      </c>
      <c r="D14" s="63">
        <v>0</v>
      </c>
      <c r="E14" s="276">
        <f t="shared" si="3"/>
        <v>0</v>
      </c>
      <c r="F14" s="276">
        <f t="shared" si="3"/>
        <v>0</v>
      </c>
      <c r="G14" s="276">
        <f t="shared" si="3"/>
        <v>0</v>
      </c>
    </row>
    <row r="15" spans="1:10" ht="20.25" customHeight="1">
      <c r="A15" s="274" t="s">
        <v>599</v>
      </c>
      <c r="B15" s="275">
        <f t="shared" ref="B15:G15" si="4">B7-B11</f>
        <v>0</v>
      </c>
      <c r="C15" s="275">
        <f t="shared" si="4"/>
        <v>0</v>
      </c>
      <c r="D15" s="275">
        <f t="shared" si="4"/>
        <v>0</v>
      </c>
      <c r="E15" s="275">
        <f t="shared" si="4"/>
        <v>0</v>
      </c>
      <c r="F15" s="275">
        <f t="shared" si="4"/>
        <v>0</v>
      </c>
      <c r="G15" s="275">
        <f t="shared" si="4"/>
        <v>0</v>
      </c>
    </row>
    <row r="16" spans="1:10" s="34" customFormat="1" ht="15">
      <c r="A16" s="48"/>
      <c r="B16" s="49"/>
      <c r="C16" s="49"/>
      <c r="D16" s="49"/>
      <c r="E16" s="49"/>
      <c r="F16" s="49"/>
      <c r="G16" s="49"/>
    </row>
    <row r="17" spans="1:7" ht="15">
      <c r="A17" s="50" t="s">
        <v>602</v>
      </c>
      <c r="B17" s="64"/>
      <c r="C17" s="51"/>
      <c r="D17" s="51"/>
      <c r="E17" s="51"/>
      <c r="F17" s="51"/>
      <c r="G17" s="52" t="s">
        <v>5</v>
      </c>
    </row>
    <row r="18" spans="1:7" ht="15">
      <c r="A18" s="524" t="s">
        <v>153</v>
      </c>
      <c r="B18" s="272">
        <f>Parâmetros!B10</f>
        <v>2018</v>
      </c>
      <c r="C18" s="272">
        <f>B18+1</f>
        <v>2019</v>
      </c>
      <c r="D18" s="272">
        <f>C18+1</f>
        <v>2020</v>
      </c>
      <c r="E18" s="272">
        <f>D18+1</f>
        <v>2021</v>
      </c>
      <c r="F18" s="272">
        <f>E18+1</f>
        <v>2022</v>
      </c>
      <c r="G18" s="272">
        <f>F18+1</f>
        <v>2023</v>
      </c>
    </row>
    <row r="19" spans="1:7" ht="15">
      <c r="A19" s="524"/>
      <c r="B19" s="272" t="s">
        <v>10</v>
      </c>
      <c r="C19" s="273" t="s">
        <v>10</v>
      </c>
      <c r="D19" s="273" t="s">
        <v>129</v>
      </c>
      <c r="E19" s="273" t="s">
        <v>11</v>
      </c>
      <c r="F19" s="273" t="s">
        <v>11</v>
      </c>
      <c r="G19" s="273" t="s">
        <v>11</v>
      </c>
    </row>
    <row r="20" spans="1:7" s="35" customFormat="1" ht="15">
      <c r="A20" s="277" t="s">
        <v>38</v>
      </c>
      <c r="B20" s="278">
        <f>Projeções!D80</f>
        <v>0</v>
      </c>
      <c r="C20" s="278">
        <f>Projeções!E80</f>
        <v>0</v>
      </c>
      <c r="D20" s="278">
        <f>Projeções!F80</f>
        <v>0</v>
      </c>
      <c r="E20" s="65">
        <v>0</v>
      </c>
      <c r="F20" s="65">
        <v>0</v>
      </c>
      <c r="G20" s="65">
        <v>0</v>
      </c>
    </row>
    <row r="21" spans="1:7" ht="15">
      <c r="A21" s="274" t="s">
        <v>486</v>
      </c>
      <c r="B21" s="275">
        <f>Projeções!D125+Projeções!D126</f>
        <v>0</v>
      </c>
      <c r="C21" s="275">
        <f>Projeções!E125+Projeções!E126</f>
        <v>0</v>
      </c>
      <c r="D21" s="275">
        <f>Projeções!F125+Projeções!F126</f>
        <v>0</v>
      </c>
      <c r="E21" s="275">
        <f>Projeções!G125+Projeções!G126</f>
        <v>0</v>
      </c>
      <c r="F21" s="275">
        <f>Projeções!H125+Projeções!H126</f>
        <v>0</v>
      </c>
      <c r="G21" s="275">
        <f>Projeções!I125+Projeções!I126</f>
        <v>0</v>
      </c>
    </row>
    <row r="22" spans="1:7" ht="15">
      <c r="A22" s="274" t="s">
        <v>487</v>
      </c>
      <c r="B22" s="275">
        <f>Projeções!D146+Projeções!D147</f>
        <v>0</v>
      </c>
      <c r="C22" s="275">
        <f>Projeções!E146+Projeções!E147</f>
        <v>0</v>
      </c>
      <c r="D22" s="275">
        <f>Projeções!F146+Projeções!F147</f>
        <v>0</v>
      </c>
      <c r="E22" s="275">
        <f>Projeções!G146+Projeções!G147</f>
        <v>0</v>
      </c>
      <c r="F22" s="275">
        <f>Projeções!H146+Projeções!H147</f>
        <v>0</v>
      </c>
      <c r="G22" s="275">
        <f>Projeções!I146+Projeções!I147</f>
        <v>0</v>
      </c>
    </row>
    <row r="23" spans="1:7" ht="15.75" hidden="1" customHeight="1">
      <c r="A23" s="67" t="s">
        <v>35</v>
      </c>
      <c r="B23" s="66"/>
      <c r="C23" s="66"/>
      <c r="D23" s="66"/>
      <c r="E23" s="66"/>
      <c r="F23" s="66"/>
      <c r="G23" s="66"/>
    </row>
    <row r="24" spans="1:7" ht="12.75">
      <c r="A24" s="521" t="s">
        <v>210</v>
      </c>
      <c r="B24" s="522"/>
      <c r="C24" s="522"/>
      <c r="D24" s="522"/>
      <c r="E24" s="522"/>
      <c r="F24" s="522"/>
      <c r="G24" s="523"/>
    </row>
    <row r="25" spans="1:7">
      <c r="A25" s="33"/>
      <c r="C25" s="30"/>
    </row>
    <row r="26" spans="1:7">
      <c r="A26" s="33"/>
      <c r="C26" s="30"/>
    </row>
    <row r="27" spans="1:7">
      <c r="A27" s="33"/>
      <c r="C27" s="30"/>
    </row>
    <row r="28" spans="1:7">
      <c r="A28" s="33"/>
      <c r="C28" s="30"/>
    </row>
    <row r="29" spans="1:7">
      <c r="A29" s="33"/>
      <c r="C29" s="30"/>
    </row>
    <row r="30" spans="1:7">
      <c r="A30" s="33"/>
      <c r="C30" s="30"/>
    </row>
    <row r="31" spans="1:7">
      <c r="A31" s="36"/>
    </row>
    <row r="32" spans="1:7">
      <c r="A32" s="36"/>
    </row>
    <row r="33" spans="1:1">
      <c r="A33" s="36"/>
    </row>
    <row r="34" spans="1:1">
      <c r="A34" s="36"/>
    </row>
    <row r="35" spans="1:1">
      <c r="A35" s="36"/>
    </row>
    <row r="36" spans="1:1">
      <c r="A36" s="36"/>
    </row>
    <row r="37" spans="1:1">
      <c r="A37" s="36"/>
    </row>
    <row r="38" spans="1:1">
      <c r="A38" s="36"/>
    </row>
    <row r="39" spans="1:1">
      <c r="A39" s="36"/>
    </row>
    <row r="40" spans="1:1">
      <c r="A40" s="36"/>
    </row>
    <row r="41" spans="1:1">
      <c r="A41" s="36"/>
    </row>
    <row r="42" spans="1:1">
      <c r="A42" s="36"/>
    </row>
    <row r="43" spans="1:1">
      <c r="A43" s="36"/>
    </row>
    <row r="44" spans="1:1">
      <c r="A44" s="36"/>
    </row>
  </sheetData>
  <customSheetViews>
    <customSheetView guid="{16B3F100-CCE8-11D8-BD62-000C6E3CD3F1}" scale="75" showGridLines="0" hiddenRows="1" showRuler="0" topLeftCell="A25">
      <selection activeCell="E36" sqref="E36"/>
      <pageMargins left="0.78740157499999996" right="0.78740157499999996" top="0.984251969" bottom="0.984251969" header="0.49212598499999999" footer="0.49212598499999999"/>
      <pageSetup orientation="portrait" horizontalDpi="200" verticalDpi="200" r:id="rId1"/>
      <headerFooter alignWithMargins="0"/>
    </customSheetView>
  </customSheetViews>
  <mergeCells count="6">
    <mergeCell ref="A24:G24"/>
    <mergeCell ref="A18:A19"/>
    <mergeCell ref="A1:J1"/>
    <mergeCell ref="A2:J2"/>
    <mergeCell ref="A3:J3"/>
    <mergeCell ref="A5:A6"/>
  </mergeCells>
  <phoneticPr fontId="30" type="noConversion"/>
  <pageMargins left="0.78740157499999996" right="0.78740157499999996" top="0.984251969" bottom="0.984251969" header="0.49212598499999999" footer="0.49212598499999999"/>
  <pageSetup scale="61" orientation="portrait" horizontalDpi="200" verticalDpi="200" r:id="rId2"/>
  <headerFooter alignWithMargins="0"/>
  <drawing r:id="rId3"/>
</worksheet>
</file>

<file path=xl/worksheets/sheet6.xml><?xml version="1.0" encoding="utf-8"?>
<worksheet xmlns="http://schemas.openxmlformats.org/spreadsheetml/2006/main" xmlns:r="http://schemas.openxmlformats.org/officeDocument/2006/relationships">
  <dimension ref="A1:I80"/>
  <sheetViews>
    <sheetView topLeftCell="A34" workbookViewId="0">
      <selection activeCell="A37" sqref="A37"/>
    </sheetView>
  </sheetViews>
  <sheetFormatPr defaultColWidth="32" defaultRowHeight="15"/>
  <cols>
    <col min="1" max="1" width="65.85546875" style="369" customWidth="1"/>
    <col min="2" max="2" width="15.5703125" style="371" customWidth="1"/>
    <col min="3" max="3" width="16.5703125" style="374" customWidth="1"/>
    <col min="4" max="4" width="16.7109375" style="369" customWidth="1"/>
    <col min="5" max="5" width="16.28515625" style="369" customWidth="1"/>
    <col min="6" max="6" width="16.140625" style="369" customWidth="1"/>
    <col min="7" max="7" width="17" style="369" customWidth="1"/>
    <col min="8" max="17" width="13.7109375" style="369" customWidth="1"/>
    <col min="18" max="16384" width="32" style="369"/>
  </cols>
  <sheetData>
    <row r="1" spans="1:9">
      <c r="A1" s="530" t="str">
        <f>Parâmetros!A7</f>
        <v>Município de :</v>
      </c>
      <c r="B1" s="531"/>
      <c r="C1" s="531"/>
      <c r="D1" s="531"/>
      <c r="E1" s="531"/>
      <c r="F1" s="531"/>
      <c r="G1" s="531"/>
      <c r="H1" s="531"/>
      <c r="I1" s="532"/>
    </row>
    <row r="2" spans="1:9">
      <c r="A2" s="533" t="s">
        <v>645</v>
      </c>
      <c r="B2" s="531"/>
      <c r="C2" s="531"/>
      <c r="D2" s="531"/>
      <c r="E2" s="531"/>
      <c r="F2" s="531"/>
      <c r="G2" s="531"/>
      <c r="H2" s="531"/>
      <c r="I2" s="532"/>
    </row>
    <row r="3" spans="1:9">
      <c r="A3" s="533" t="s">
        <v>639</v>
      </c>
      <c r="B3" s="531"/>
      <c r="C3" s="531"/>
      <c r="D3" s="531"/>
      <c r="E3" s="531"/>
      <c r="F3" s="531"/>
      <c r="G3" s="531"/>
      <c r="H3" s="531"/>
      <c r="I3" s="532"/>
    </row>
    <row r="4" spans="1:9">
      <c r="A4" s="370"/>
      <c r="C4" s="369"/>
    </row>
    <row r="5" spans="1:9">
      <c r="A5" s="529" t="s">
        <v>513</v>
      </c>
      <c r="B5" s="357">
        <f>Parâmetros!B10</f>
        <v>2018</v>
      </c>
      <c r="C5" s="357">
        <f>B5+1</f>
        <v>2019</v>
      </c>
      <c r="D5" s="357">
        <f>C5+1</f>
        <v>2020</v>
      </c>
      <c r="E5" s="357">
        <f>D5+1</f>
        <v>2021</v>
      </c>
      <c r="F5" s="357">
        <f>E5+1</f>
        <v>2022</v>
      </c>
      <c r="G5" s="357">
        <f>F5+1</f>
        <v>2023</v>
      </c>
    </row>
    <row r="6" spans="1:9" ht="12.75" customHeight="1">
      <c r="A6" s="529"/>
      <c r="B6" s="357" t="s">
        <v>514</v>
      </c>
      <c r="C6" s="357" t="s">
        <v>514</v>
      </c>
      <c r="D6" s="358" t="s">
        <v>515</v>
      </c>
      <c r="E6" s="358" t="s">
        <v>515</v>
      </c>
      <c r="F6" s="358" t="s">
        <v>515</v>
      </c>
      <c r="G6" s="358" t="s">
        <v>515</v>
      </c>
    </row>
    <row r="7" spans="1:9" ht="20.100000000000001" customHeight="1">
      <c r="A7" s="359" t="s">
        <v>608</v>
      </c>
      <c r="B7" s="417">
        <f>Projeções!D8+Projeções!D104-Projeções!D108</f>
        <v>0</v>
      </c>
      <c r="C7" s="417">
        <f>Projeções!E8+Projeções!E104-Projeções!E108</f>
        <v>0</v>
      </c>
      <c r="D7" s="417">
        <f>Projeções!F8+Projeções!F104-Projeções!F108</f>
        <v>0</v>
      </c>
      <c r="E7" s="417">
        <f>Projeções!G8+Projeções!G104-Projeções!G108</f>
        <v>0</v>
      </c>
      <c r="F7" s="417">
        <f>Projeções!H8+Projeções!H104-Projeções!H108</f>
        <v>0</v>
      </c>
      <c r="G7" s="417">
        <f>Projeções!I8+Projeções!I104-Projeções!I108</f>
        <v>0</v>
      </c>
    </row>
    <row r="8" spans="1:9" ht="20.100000000000001" customHeight="1">
      <c r="A8" s="361" t="s">
        <v>516</v>
      </c>
      <c r="B8" s="417">
        <f>Projeções!D25-Projeções!D28</f>
        <v>0</v>
      </c>
      <c r="C8" s="417">
        <f>Projeções!E25-Projeções!E28</f>
        <v>0</v>
      </c>
      <c r="D8" s="417">
        <f>Projeções!F25-Projeções!F28</f>
        <v>0</v>
      </c>
      <c r="E8" s="417">
        <f>Projeções!G25-Projeções!G28</f>
        <v>0</v>
      </c>
      <c r="F8" s="417">
        <f>Projeções!H25-Projeções!H28</f>
        <v>0</v>
      </c>
      <c r="G8" s="417">
        <f>Projeções!I25-Projeções!I28</f>
        <v>0</v>
      </c>
    </row>
    <row r="9" spans="1:9" ht="20.100000000000001" customHeight="1">
      <c r="A9" s="361" t="s">
        <v>517</v>
      </c>
      <c r="B9" s="418">
        <f>Projeções!D28</f>
        <v>0</v>
      </c>
      <c r="C9" s="418">
        <f>Projeções!E28</f>
        <v>0</v>
      </c>
      <c r="D9" s="418">
        <f>Projeções!F28</f>
        <v>0</v>
      </c>
      <c r="E9" s="418">
        <f>Projeções!G28</f>
        <v>0</v>
      </c>
      <c r="F9" s="418">
        <f>Projeções!H28</f>
        <v>0</v>
      </c>
      <c r="G9" s="418">
        <f>Projeções!I28</f>
        <v>0</v>
      </c>
    </row>
    <row r="10" spans="1:9" ht="20.100000000000001" customHeight="1">
      <c r="A10" s="361" t="s">
        <v>518</v>
      </c>
      <c r="B10" s="418">
        <f>Projeções!D37+Projeções!D70+Projeções!D75+Projeções!D77</f>
        <v>0</v>
      </c>
      <c r="C10" s="418">
        <f>Projeções!E37+Projeções!E70+Projeções!E75+Projeções!E77</f>
        <v>0</v>
      </c>
      <c r="D10" s="418">
        <f>Projeções!F37+Projeções!F70+Projeções!F75+Projeções!F77</f>
        <v>0</v>
      </c>
      <c r="E10" s="418">
        <f>Projeções!G37+Projeções!G70+Projeções!G75+Projeções!G77</f>
        <v>0</v>
      </c>
      <c r="F10" s="418">
        <f>Projeções!H37+Projeções!H70+Projeções!H75+Projeções!H77</f>
        <v>0</v>
      </c>
      <c r="G10" s="418">
        <f>Projeções!I37+Projeções!I70+Projeções!I75+Projeções!I77</f>
        <v>0</v>
      </c>
    </row>
    <row r="11" spans="1:9" ht="20.100000000000001" customHeight="1">
      <c r="A11" s="359" t="s">
        <v>545</v>
      </c>
      <c r="B11" s="419">
        <f t="shared" ref="B11:G11" si="0">B7-B8-B9-B10</f>
        <v>0</v>
      </c>
      <c r="C11" s="419">
        <f t="shared" si="0"/>
        <v>0</v>
      </c>
      <c r="D11" s="419">
        <f t="shared" si="0"/>
        <v>0</v>
      </c>
      <c r="E11" s="419">
        <f t="shared" si="0"/>
        <v>0</v>
      </c>
      <c r="F11" s="419">
        <f t="shared" si="0"/>
        <v>0</v>
      </c>
      <c r="G11" s="419">
        <f t="shared" si="0"/>
        <v>0</v>
      </c>
    </row>
    <row r="12" spans="1:9" ht="20.100000000000001" customHeight="1">
      <c r="A12" s="359"/>
      <c r="B12" s="419"/>
      <c r="C12" s="419"/>
      <c r="D12" s="419"/>
      <c r="E12" s="419"/>
      <c r="F12" s="419"/>
      <c r="G12" s="419"/>
    </row>
    <row r="13" spans="1:9" ht="20.100000000000001" customHeight="1">
      <c r="A13" s="362" t="s">
        <v>609</v>
      </c>
      <c r="B13" s="419">
        <f>Projeções!D79+Projeções!D108</f>
        <v>0</v>
      </c>
      <c r="C13" s="419">
        <f>Projeções!E79+Projeções!E108</f>
        <v>0</v>
      </c>
      <c r="D13" s="419">
        <f>Projeções!F79+Projeções!F108</f>
        <v>0</v>
      </c>
      <c r="E13" s="419">
        <f>Projeções!G79+Projeções!G108</f>
        <v>0</v>
      </c>
      <c r="F13" s="419">
        <f>Projeções!H79+Projeções!H108</f>
        <v>0</v>
      </c>
      <c r="G13" s="419">
        <f>Projeções!I79+Projeções!I108</f>
        <v>0</v>
      </c>
    </row>
    <row r="14" spans="1:9" ht="20.100000000000001" customHeight="1">
      <c r="A14" s="363" t="s">
        <v>519</v>
      </c>
      <c r="B14" s="418">
        <f>Projeções!D80</f>
        <v>0</v>
      </c>
      <c r="C14" s="418">
        <f>Projeções!E80</f>
        <v>0</v>
      </c>
      <c r="D14" s="418">
        <f>Projeções!F80</f>
        <v>0</v>
      </c>
      <c r="E14" s="418">
        <f>Projeções!G80</f>
        <v>0</v>
      </c>
      <c r="F14" s="418">
        <f>Projeções!H80</f>
        <v>0</v>
      </c>
      <c r="G14" s="418">
        <f>Projeções!I80</f>
        <v>0</v>
      </c>
    </row>
    <row r="15" spans="1:9" ht="20.100000000000001" customHeight="1">
      <c r="A15" s="363" t="s">
        <v>520</v>
      </c>
      <c r="B15" s="418">
        <f>Projeções!D86</f>
        <v>0</v>
      </c>
      <c r="C15" s="418">
        <f>Projeções!E86</f>
        <v>0</v>
      </c>
      <c r="D15" s="418">
        <f>Projeções!F86</f>
        <v>0</v>
      </c>
      <c r="E15" s="418">
        <f>Projeções!G86</f>
        <v>0</v>
      </c>
      <c r="F15" s="418">
        <f>Projeções!H86</f>
        <v>0</v>
      </c>
      <c r="G15" s="418">
        <f>Projeções!I86</f>
        <v>0</v>
      </c>
    </row>
    <row r="16" spans="1:9" ht="20.100000000000001" customHeight="1">
      <c r="A16" s="363" t="s">
        <v>521</v>
      </c>
      <c r="B16" s="418">
        <f>Projeções!D82+Projeções!D83</f>
        <v>0</v>
      </c>
      <c r="C16" s="418">
        <f>Projeções!E82+Projeções!E83</f>
        <v>0</v>
      </c>
      <c r="D16" s="418">
        <f>Projeções!F82+Projeções!F83</f>
        <v>0</v>
      </c>
      <c r="E16" s="418">
        <f>Projeções!G82+Projeções!G83</f>
        <v>0</v>
      </c>
      <c r="F16" s="418">
        <f>Projeções!H82+Projeções!H83</f>
        <v>0</v>
      </c>
      <c r="G16" s="418">
        <f>Projeções!I82+Projeções!I83</f>
        <v>0</v>
      </c>
    </row>
    <row r="17" spans="1:8" ht="20.100000000000001" customHeight="1">
      <c r="A17" s="363" t="s">
        <v>522</v>
      </c>
      <c r="B17" s="418">
        <f>Projeções!D97</f>
        <v>0</v>
      </c>
      <c r="C17" s="418">
        <f>Projeções!E97</f>
        <v>0</v>
      </c>
      <c r="D17" s="418">
        <f>Projeções!F97</f>
        <v>0</v>
      </c>
      <c r="E17" s="418">
        <f>Projeções!G97</f>
        <v>0</v>
      </c>
      <c r="F17" s="418">
        <f>Projeções!H97</f>
        <v>0</v>
      </c>
      <c r="G17" s="418">
        <f>Projeções!I97</f>
        <v>0</v>
      </c>
      <c r="H17" s="364"/>
    </row>
    <row r="18" spans="1:8" ht="20.100000000000001" customHeight="1">
      <c r="A18" s="362" t="s">
        <v>546</v>
      </c>
      <c r="B18" s="419">
        <f t="shared" ref="B18:G18" si="1">B13-B14-B15-B16-B17</f>
        <v>0</v>
      </c>
      <c r="C18" s="419">
        <f t="shared" si="1"/>
        <v>0</v>
      </c>
      <c r="D18" s="419">
        <f t="shared" si="1"/>
        <v>0</v>
      </c>
      <c r="E18" s="419">
        <f t="shared" si="1"/>
        <v>0</v>
      </c>
      <c r="F18" s="419">
        <f t="shared" si="1"/>
        <v>0</v>
      </c>
      <c r="G18" s="419">
        <f t="shared" si="1"/>
        <v>0</v>
      </c>
    </row>
    <row r="19" spans="1:8" s="372" customFormat="1" ht="20.100000000000001" customHeight="1">
      <c r="A19" s="365" t="s">
        <v>547</v>
      </c>
      <c r="B19" s="420">
        <f t="shared" ref="B19:G19" si="2">B11+B18</f>
        <v>0</v>
      </c>
      <c r="C19" s="420">
        <f t="shared" si="2"/>
        <v>0</v>
      </c>
      <c r="D19" s="420">
        <f t="shared" si="2"/>
        <v>0</v>
      </c>
      <c r="E19" s="420">
        <f t="shared" si="2"/>
        <v>0</v>
      </c>
      <c r="F19" s="420">
        <f t="shared" si="2"/>
        <v>0</v>
      </c>
      <c r="G19" s="420">
        <f t="shared" si="2"/>
        <v>0</v>
      </c>
    </row>
    <row r="20" spans="1:8">
      <c r="A20" s="373"/>
    </row>
    <row r="21" spans="1:8">
      <c r="A21" s="529" t="s">
        <v>540</v>
      </c>
      <c r="B21" s="357">
        <f>B5</f>
        <v>2018</v>
      </c>
      <c r="C21" s="357">
        <f>B21+1</f>
        <v>2019</v>
      </c>
      <c r="D21" s="357">
        <f>C21+1</f>
        <v>2020</v>
      </c>
      <c r="E21" s="357">
        <f>D21+1</f>
        <v>2021</v>
      </c>
      <c r="F21" s="357">
        <f>E21+1</f>
        <v>2022</v>
      </c>
      <c r="G21" s="357">
        <f>F21+1</f>
        <v>2023</v>
      </c>
    </row>
    <row r="22" spans="1:8">
      <c r="A22" s="529"/>
      <c r="B22" s="357" t="s">
        <v>550</v>
      </c>
      <c r="C22" s="357" t="s">
        <v>550</v>
      </c>
      <c r="D22" s="358" t="s">
        <v>551</v>
      </c>
      <c r="E22" s="358" t="s">
        <v>515</v>
      </c>
      <c r="F22" s="358" t="s">
        <v>515</v>
      </c>
      <c r="G22" s="358" t="s">
        <v>515</v>
      </c>
    </row>
    <row r="23" spans="1:8">
      <c r="A23" s="359" t="s">
        <v>610</v>
      </c>
      <c r="B23" s="421">
        <f>Projeções!D118-Projeções!D123-Projeções!D128-Projeções!D133</f>
        <v>0</v>
      </c>
      <c r="C23" s="421">
        <f>Projeções!E118-Projeções!E123-Projeções!E128-Projeções!E133</f>
        <v>0</v>
      </c>
      <c r="D23" s="421">
        <f>Projeções!F118-Projeções!F123-Projeções!F128-Projeções!F133</f>
        <v>0</v>
      </c>
      <c r="E23" s="421">
        <f>Projeções!G118-Projeções!G123-Projeções!G128-Projeções!G133</f>
        <v>0</v>
      </c>
      <c r="F23" s="421">
        <f>Projeções!H118-Projeções!H123-Projeções!H128-Projeções!H133</f>
        <v>0</v>
      </c>
      <c r="G23" s="421">
        <f>Projeções!I118-Projeções!I123-Projeções!I128-Projeções!I133</f>
        <v>0</v>
      </c>
      <c r="H23" s="360"/>
    </row>
    <row r="24" spans="1:8">
      <c r="A24" s="361" t="s">
        <v>541</v>
      </c>
      <c r="B24" s="417">
        <f>Projeções!D124-Projeções!D128</f>
        <v>0</v>
      </c>
      <c r="C24" s="417">
        <f>Projeções!E124-Projeções!E128</f>
        <v>0</v>
      </c>
      <c r="D24" s="417">
        <f>Projeções!F124-Projeções!F128</f>
        <v>0</v>
      </c>
      <c r="E24" s="417">
        <f>Projeções!G124-Projeções!G128</f>
        <v>0</v>
      </c>
      <c r="F24" s="417">
        <f>Projeções!H124-Projeções!H128</f>
        <v>0</v>
      </c>
      <c r="G24" s="417">
        <f>Projeções!I124-Projeções!I128</f>
        <v>0</v>
      </c>
    </row>
    <row r="25" spans="1:8">
      <c r="A25" s="359" t="s">
        <v>548</v>
      </c>
      <c r="B25" s="419">
        <f t="shared" ref="B25:G25" si="3">B23-B24</f>
        <v>0</v>
      </c>
      <c r="C25" s="419">
        <f t="shared" si="3"/>
        <v>0</v>
      </c>
      <c r="D25" s="419">
        <f t="shared" si="3"/>
        <v>0</v>
      </c>
      <c r="E25" s="419">
        <f t="shared" si="3"/>
        <v>0</v>
      </c>
      <c r="F25" s="419">
        <f t="shared" si="3"/>
        <v>0</v>
      </c>
      <c r="G25" s="419">
        <f t="shared" si="3"/>
        <v>0</v>
      </c>
    </row>
    <row r="26" spans="1:8">
      <c r="A26" s="359"/>
      <c r="B26" s="419"/>
      <c r="C26" s="419"/>
      <c r="D26" s="419"/>
      <c r="E26" s="419"/>
      <c r="F26" s="419"/>
      <c r="G26" s="419"/>
    </row>
    <row r="27" spans="1:8">
      <c r="A27" s="362" t="s">
        <v>611</v>
      </c>
      <c r="B27" s="419">
        <f>Projeções!D134-Projeções!D139-Projeções!D144-Projeções!D149</f>
        <v>0</v>
      </c>
      <c r="C27" s="419">
        <f>Projeções!E134-Projeções!E139-Projeções!E144-Projeções!E149</f>
        <v>0</v>
      </c>
      <c r="D27" s="419">
        <f>Projeções!F134-Projeções!F139-Projeções!F144-Projeções!F149</f>
        <v>0</v>
      </c>
      <c r="E27" s="419">
        <f>Projeções!G134-Projeções!G139-Projeções!G144-Projeções!G149</f>
        <v>0</v>
      </c>
      <c r="F27" s="419">
        <f>Projeções!H134-Projeções!H139-Projeções!H144-Projeções!H149</f>
        <v>0</v>
      </c>
      <c r="G27" s="419">
        <f>Projeções!I134-Projeções!I139-Projeções!I144-Projeções!I149</f>
        <v>0</v>
      </c>
    </row>
    <row r="28" spans="1:8">
      <c r="A28" s="363" t="s">
        <v>542</v>
      </c>
      <c r="B28" s="418">
        <f>Projeções!D141</f>
        <v>0</v>
      </c>
      <c r="C28" s="418">
        <f>Projeções!E141</f>
        <v>0</v>
      </c>
      <c r="D28" s="418">
        <f>Projeções!F141</f>
        <v>0</v>
      </c>
      <c r="E28" s="418">
        <f>Projeções!G141</f>
        <v>0</v>
      </c>
      <c r="F28" s="418">
        <f>Projeções!H141</f>
        <v>0</v>
      </c>
      <c r="G28" s="418">
        <f>Projeções!I141</f>
        <v>0</v>
      </c>
    </row>
    <row r="29" spans="1:8">
      <c r="A29" s="363" t="s">
        <v>619</v>
      </c>
      <c r="B29" s="418"/>
      <c r="C29" s="418"/>
      <c r="D29" s="418"/>
      <c r="E29" s="418"/>
      <c r="F29" s="418"/>
      <c r="G29" s="418"/>
    </row>
    <row r="30" spans="1:8">
      <c r="A30" s="363" t="s">
        <v>543</v>
      </c>
      <c r="B30" s="418"/>
      <c r="C30" s="418"/>
      <c r="D30" s="418"/>
      <c r="E30" s="418"/>
      <c r="F30" s="418"/>
      <c r="G30" s="418"/>
    </row>
    <row r="31" spans="1:8">
      <c r="A31" s="363" t="s">
        <v>544</v>
      </c>
      <c r="B31" s="418">
        <f>Projeções!D145-Projeções!D149</f>
        <v>0</v>
      </c>
      <c r="C31" s="418">
        <f>Projeções!E145-Projeções!E149</f>
        <v>0</v>
      </c>
      <c r="D31" s="418">
        <f>Projeções!F145-Projeções!F149</f>
        <v>0</v>
      </c>
      <c r="E31" s="418">
        <f>Projeções!G145-Projeções!G149</f>
        <v>0</v>
      </c>
      <c r="F31" s="418">
        <f>Projeções!H145-Projeções!H149</f>
        <v>0</v>
      </c>
      <c r="G31" s="418">
        <f>Projeções!I145-Projeções!I149</f>
        <v>0</v>
      </c>
    </row>
    <row r="32" spans="1:8">
      <c r="A32" s="362" t="s">
        <v>549</v>
      </c>
      <c r="B32" s="419">
        <f t="shared" ref="B32:G32" si="4">B27-B28-B29-B30-B31</f>
        <v>0</v>
      </c>
      <c r="C32" s="419">
        <f t="shared" si="4"/>
        <v>0</v>
      </c>
      <c r="D32" s="419">
        <f t="shared" si="4"/>
        <v>0</v>
      </c>
      <c r="E32" s="419">
        <f t="shared" si="4"/>
        <v>0</v>
      </c>
      <c r="F32" s="419">
        <f t="shared" si="4"/>
        <v>0</v>
      </c>
      <c r="G32" s="419">
        <f t="shared" si="4"/>
        <v>0</v>
      </c>
    </row>
    <row r="33" spans="1:7">
      <c r="A33" s="365" t="s">
        <v>668</v>
      </c>
      <c r="B33" s="420">
        <f t="shared" ref="B33:G33" si="5">B25+B32</f>
        <v>0</v>
      </c>
      <c r="C33" s="420">
        <f t="shared" si="5"/>
        <v>0</v>
      </c>
      <c r="D33" s="420">
        <f t="shared" si="5"/>
        <v>0</v>
      </c>
      <c r="E33" s="420">
        <f t="shared" si="5"/>
        <v>0</v>
      </c>
      <c r="F33" s="420">
        <f t="shared" si="5"/>
        <v>0</v>
      </c>
      <c r="G33" s="420">
        <f t="shared" si="5"/>
        <v>0</v>
      </c>
    </row>
    <row r="34" spans="1:7">
      <c r="A34" s="479" t="s">
        <v>667</v>
      </c>
      <c r="B34" s="480"/>
      <c r="C34" s="480"/>
      <c r="D34" s="480"/>
      <c r="E34" s="420">
        <f>Projeções!G150+Projeções!G151</f>
        <v>0</v>
      </c>
      <c r="F34" s="420">
        <f>Projeções!H150+Projeções!H151</f>
        <v>0</v>
      </c>
      <c r="G34" s="420">
        <f>Projeções!I150+Projeções!I151</f>
        <v>0</v>
      </c>
    </row>
    <row r="35" spans="1:7">
      <c r="A35" s="365" t="s">
        <v>669</v>
      </c>
      <c r="B35" s="480"/>
      <c r="C35" s="480"/>
      <c r="D35" s="480"/>
      <c r="E35" s="420">
        <f>E33+E34</f>
        <v>0</v>
      </c>
      <c r="F35" s="420">
        <f>F33+F34</f>
        <v>0</v>
      </c>
      <c r="G35" s="420">
        <f>G33+G34</f>
        <v>0</v>
      </c>
    </row>
    <row r="36" spans="1:7">
      <c r="A36" s="379" t="s">
        <v>670</v>
      </c>
      <c r="B36" s="380">
        <f>B19-B33</f>
        <v>0</v>
      </c>
      <c r="C36" s="380">
        <f>C19-C33</f>
        <v>0</v>
      </c>
      <c r="D36" s="380">
        <f>D19-D33</f>
        <v>0</v>
      </c>
      <c r="E36" s="380">
        <f>E19-E35</f>
        <v>0</v>
      </c>
      <c r="F36" s="380">
        <f>F19-F35</f>
        <v>0</v>
      </c>
      <c r="G36" s="380">
        <f>G19-G35</f>
        <v>0</v>
      </c>
    </row>
    <row r="38" spans="1:7">
      <c r="A38" s="529" t="s">
        <v>552</v>
      </c>
      <c r="B38" s="357">
        <f>B21</f>
        <v>2018</v>
      </c>
      <c r="C38" s="357">
        <f>B38+1</f>
        <v>2019</v>
      </c>
      <c r="D38" s="357">
        <f>C38+1</f>
        <v>2020</v>
      </c>
      <c r="E38" s="357">
        <f>D38+1</f>
        <v>2021</v>
      </c>
      <c r="F38" s="357">
        <f>E38+1</f>
        <v>2022</v>
      </c>
      <c r="G38" s="357">
        <f>F38+1</f>
        <v>2023</v>
      </c>
    </row>
    <row r="39" spans="1:7" ht="15.75" thickBot="1">
      <c r="A39" s="529"/>
      <c r="B39" s="357" t="s">
        <v>128</v>
      </c>
      <c r="C39" s="357" t="s">
        <v>128</v>
      </c>
      <c r="D39" s="358" t="s">
        <v>128</v>
      </c>
      <c r="E39" s="358" t="s">
        <v>515</v>
      </c>
      <c r="F39" s="358" t="s">
        <v>515</v>
      </c>
      <c r="G39" s="358" t="s">
        <v>515</v>
      </c>
    </row>
    <row r="40" spans="1:7" ht="30.75" thickBot="1">
      <c r="A40" s="366" t="s">
        <v>553</v>
      </c>
      <c r="B40" s="364">
        <v>0</v>
      </c>
      <c r="C40" s="364">
        <v>0</v>
      </c>
      <c r="D40" s="364">
        <v>0</v>
      </c>
      <c r="E40" s="418">
        <f>((B40+C40+D40)/3)*(1+Parâmetros!E21)</f>
        <v>0</v>
      </c>
      <c r="F40" s="418">
        <f>((C40+D40+E40)/3)*(1+Parâmetros!F21)</f>
        <v>0</v>
      </c>
      <c r="G40" s="418">
        <f>((D40+E40+F40)/3)*(1+Parâmetros!G21)</f>
        <v>0</v>
      </c>
    </row>
    <row r="41" spans="1:7" ht="30.75" thickBot="1">
      <c r="A41" s="367" t="s">
        <v>554</v>
      </c>
      <c r="B41" s="364">
        <v>0</v>
      </c>
      <c r="C41" s="364">
        <v>0</v>
      </c>
      <c r="D41" s="364">
        <v>0</v>
      </c>
      <c r="E41" s="418">
        <f>((B41+C41+D41)/3)*(1+Parâmetros!E21)</f>
        <v>0</v>
      </c>
      <c r="F41" s="418">
        <f>((C41+D41+E41)/3)*(1+Parâmetros!F21)</f>
        <v>0</v>
      </c>
      <c r="G41" s="418">
        <f>((D41+E41+F41)/3)*(1+Parâmetros!G21)</f>
        <v>0</v>
      </c>
    </row>
    <row r="42" spans="1:7" ht="30.75" thickBot="1">
      <c r="A42" s="367" t="s">
        <v>555</v>
      </c>
      <c r="B42" s="364">
        <v>0</v>
      </c>
      <c r="C42" s="364">
        <v>0</v>
      </c>
      <c r="D42" s="364">
        <v>0</v>
      </c>
      <c r="E42" s="418">
        <f>((B42+C42+D42)/3)*(1+Parâmetros!E21)</f>
        <v>0</v>
      </c>
      <c r="F42" s="418">
        <f>((C42+D42+E42)/3)*(1+Parâmetros!F21)</f>
        <v>0</v>
      </c>
      <c r="G42" s="418">
        <f>((D42+E42+F42)/3)*(1+Parâmetros!G21)</f>
        <v>0</v>
      </c>
    </row>
    <row r="43" spans="1:7" ht="30.75" thickBot="1">
      <c r="A43" s="367" t="s">
        <v>556</v>
      </c>
      <c r="B43" s="364">
        <v>0</v>
      </c>
      <c r="C43" s="364">
        <v>0</v>
      </c>
      <c r="D43" s="364">
        <v>0</v>
      </c>
      <c r="E43" s="418">
        <f>((B43+C43+D43)/3)*(1+Parâmetros!E21)</f>
        <v>0</v>
      </c>
      <c r="F43" s="418">
        <f>((C43+D43+E43)/3)*(1+Parâmetros!F21)</f>
        <v>0</v>
      </c>
      <c r="G43" s="418">
        <f>((D43+E43+F43)/3)*(1+Parâmetros!G21)</f>
        <v>0</v>
      </c>
    </row>
    <row r="44" spans="1:7" ht="30.75" thickBot="1">
      <c r="A44" s="367" t="s">
        <v>557</v>
      </c>
      <c r="B44" s="364">
        <v>0</v>
      </c>
      <c r="C44" s="364">
        <v>0</v>
      </c>
      <c r="D44" s="364">
        <v>0</v>
      </c>
      <c r="E44" s="418">
        <f>((B44+C44+D44)/3)*(1+Parâmetros!E21)</f>
        <v>0</v>
      </c>
      <c r="F44" s="418">
        <f>((C44+D44+E44)/3)*(1+Parâmetros!F21)</f>
        <v>0</v>
      </c>
      <c r="G44" s="418">
        <f>((D44+E44+F44)/3)*(1+Parâmetros!G21)</f>
        <v>0</v>
      </c>
    </row>
    <row r="45" spans="1:7" ht="30.75" thickBot="1">
      <c r="A45" s="367" t="s">
        <v>558</v>
      </c>
      <c r="B45" s="364">
        <v>0</v>
      </c>
      <c r="C45" s="364">
        <v>0</v>
      </c>
      <c r="D45" s="364">
        <v>0</v>
      </c>
      <c r="E45" s="418">
        <f>((B45+C45+D45)/3)*(1+Parâmetros!E21)</f>
        <v>0</v>
      </c>
      <c r="F45" s="418">
        <f>((C45+D45+E45)/3)*(1+Parâmetros!F21)</f>
        <v>0</v>
      </c>
      <c r="G45" s="418">
        <f>((D45+E45+F45)/3)*(1+Parâmetros!G21)</f>
        <v>0</v>
      </c>
    </row>
    <row r="46" spans="1:7" ht="30.75" thickBot="1">
      <c r="A46" s="367" t="s">
        <v>559</v>
      </c>
      <c r="B46" s="364">
        <v>0</v>
      </c>
      <c r="C46" s="364">
        <v>0</v>
      </c>
      <c r="D46" s="364">
        <v>0</v>
      </c>
      <c r="E46" s="418">
        <f>((B46+C46+D46)/3)*(1+Parâmetros!E21)</f>
        <v>0</v>
      </c>
      <c r="F46" s="418">
        <f>((C46+D46+E46)/3)*(1+Parâmetros!F21)</f>
        <v>0</v>
      </c>
      <c r="G46" s="418">
        <f>((D46+E46+F46)/3)*(1+Parâmetros!G21)</f>
        <v>0</v>
      </c>
    </row>
    <row r="47" spans="1:7" ht="30.75" thickBot="1">
      <c r="A47" s="367" t="s">
        <v>560</v>
      </c>
      <c r="B47" s="364">
        <v>0</v>
      </c>
      <c r="C47" s="364">
        <v>0</v>
      </c>
      <c r="D47" s="364">
        <v>0</v>
      </c>
      <c r="E47" s="418">
        <f>((B47+C47+D47)/3)*(1+Parâmetros!E21)</f>
        <v>0</v>
      </c>
      <c r="F47" s="418">
        <f>((C47+D47+E47)/3)*(1+Parâmetros!F21)</f>
        <v>0</v>
      </c>
      <c r="G47" s="418">
        <f>((D47+E47+F47)/3)*(1+Parâmetros!G21)</f>
        <v>0</v>
      </c>
    </row>
    <row r="48" spans="1:7" ht="30.75" thickBot="1">
      <c r="A48" s="367" t="s">
        <v>561</v>
      </c>
      <c r="B48" s="364">
        <v>0</v>
      </c>
      <c r="C48" s="364">
        <v>0</v>
      </c>
      <c r="D48" s="364">
        <v>0</v>
      </c>
      <c r="E48" s="418">
        <f>((B48+C48+D48)/3)*(1+Parâmetros!E21)</f>
        <v>0</v>
      </c>
      <c r="F48" s="418">
        <f>((C48+D48+E48)/3)*(1+Parâmetros!F21)</f>
        <v>0</v>
      </c>
      <c r="G48" s="418">
        <f>((D48+E48+F48)/3)*(1+Parâmetros!G21)</f>
        <v>0</v>
      </c>
    </row>
    <row r="49" spans="1:7" ht="30.75" thickBot="1">
      <c r="A49" s="367" t="s">
        <v>562</v>
      </c>
      <c r="B49" s="364">
        <v>0</v>
      </c>
      <c r="C49" s="364">
        <v>0</v>
      </c>
      <c r="D49" s="364">
        <v>0</v>
      </c>
      <c r="E49" s="418">
        <f>((B49+C49+D49)/3)*(1+Parâmetros!E21)</f>
        <v>0</v>
      </c>
      <c r="F49" s="418">
        <f>((C49+D49+E49)/3)*(1+Parâmetros!F21)</f>
        <v>0</v>
      </c>
      <c r="G49" s="418">
        <f>((D49+E49+F49)/3)*(1+Parâmetros!G21)</f>
        <v>0</v>
      </c>
    </row>
    <row r="50" spans="1:7" ht="30.75" thickBot="1">
      <c r="A50" s="367" t="s">
        <v>563</v>
      </c>
      <c r="B50" s="364">
        <v>0</v>
      </c>
      <c r="C50" s="364">
        <v>0</v>
      </c>
      <c r="D50" s="364">
        <v>0</v>
      </c>
      <c r="E50" s="418">
        <f>((B50+C50+D50)/3)*(1+Parâmetros!E21)</f>
        <v>0</v>
      </c>
      <c r="F50" s="418">
        <f>((C50+D50+E50)/3)*(1+Parâmetros!F21)</f>
        <v>0</v>
      </c>
      <c r="G50" s="418">
        <f>((D50+E50+F50)/3)*(1+Parâmetros!G21)</f>
        <v>0</v>
      </c>
    </row>
    <row r="51" spans="1:7" ht="30.75" thickBot="1">
      <c r="A51" s="367" t="s">
        <v>564</v>
      </c>
      <c r="B51" s="364">
        <v>0</v>
      </c>
      <c r="C51" s="364">
        <v>0</v>
      </c>
      <c r="D51" s="364">
        <v>0</v>
      </c>
      <c r="E51" s="418">
        <f>((B51+C51+D51)/3)*(1+Parâmetros!E21)</f>
        <v>0</v>
      </c>
      <c r="F51" s="418">
        <f>((C51+D51+E51)/3)*(1+Parâmetros!F21)</f>
        <v>0</v>
      </c>
      <c r="G51" s="418">
        <f>((D51+E51+F51)/3)*(1+Parâmetros!G21)</f>
        <v>0</v>
      </c>
    </row>
    <row r="52" spans="1:7" ht="30.75" thickBot="1">
      <c r="A52" s="367" t="s">
        <v>565</v>
      </c>
      <c r="B52" s="364">
        <v>0</v>
      </c>
      <c r="C52" s="364">
        <v>0</v>
      </c>
      <c r="D52" s="364">
        <v>0</v>
      </c>
      <c r="E52" s="418">
        <f>((B52+C52+D52)/3)*(1+Parâmetros!E21)</f>
        <v>0</v>
      </c>
      <c r="F52" s="418">
        <f>((C52+D52+E52)/3)*(1+Parâmetros!F21)</f>
        <v>0</v>
      </c>
      <c r="G52" s="418">
        <f>((D52+E52+F52)/3)*(1+Parâmetros!G21)</f>
        <v>0</v>
      </c>
    </row>
    <row r="53" spans="1:7" ht="30.75" thickBot="1">
      <c r="A53" s="367" t="s">
        <v>566</v>
      </c>
      <c r="B53" s="364">
        <v>0</v>
      </c>
      <c r="C53" s="364">
        <v>0</v>
      </c>
      <c r="D53" s="364">
        <v>0</v>
      </c>
      <c r="E53" s="418">
        <f>((B53+C53+D53)/3)*(1+Parâmetros!E21)</f>
        <v>0</v>
      </c>
      <c r="F53" s="418">
        <f>((C53+D53+E53)/3)*(1+Parâmetros!F21)</f>
        <v>0</v>
      </c>
      <c r="G53" s="418">
        <f>((D53+E53+F53)/3)*(1+Parâmetros!G21)</f>
        <v>0</v>
      </c>
    </row>
    <row r="54" spans="1:7" ht="30.75" thickBot="1">
      <c r="A54" s="367" t="s">
        <v>567</v>
      </c>
      <c r="B54" s="364">
        <v>0</v>
      </c>
      <c r="C54" s="364">
        <v>0</v>
      </c>
      <c r="D54" s="364">
        <v>0</v>
      </c>
      <c r="E54" s="418">
        <f>((B54+C54+D54)/3)*(1+Parâmetros!E21)</f>
        <v>0</v>
      </c>
      <c r="F54" s="418">
        <f>((C54+D54+E54)/3)*(1+Parâmetros!F21)</f>
        <v>0</v>
      </c>
      <c r="G54" s="418">
        <f>((D54+E54+F54)/3)*(1+Parâmetros!G21)</f>
        <v>0</v>
      </c>
    </row>
    <row r="55" spans="1:7" ht="15.75" thickBot="1">
      <c r="A55" s="367" t="s">
        <v>568</v>
      </c>
      <c r="B55" s="364">
        <v>0</v>
      </c>
      <c r="C55" s="364">
        <v>0</v>
      </c>
      <c r="D55" s="364">
        <v>0</v>
      </c>
      <c r="E55" s="418">
        <f>((B55+C55+D55)/3)*(1+Parâmetros!E21)</f>
        <v>0</v>
      </c>
      <c r="F55" s="418">
        <f>((C55+D55+E55)/3)*(1+Parâmetros!F21)</f>
        <v>0</v>
      </c>
      <c r="G55" s="418">
        <f>((D55+E55+F55)/3)*(1+Parâmetros!G21)</f>
        <v>0</v>
      </c>
    </row>
    <row r="56" spans="1:7">
      <c r="A56" s="368" t="s">
        <v>569</v>
      </c>
      <c r="B56" s="364">
        <v>0</v>
      </c>
      <c r="C56" s="364">
        <v>0</v>
      </c>
      <c r="D56" s="364">
        <v>0</v>
      </c>
      <c r="E56" s="418">
        <f>((B56+C56+D56)/3)*(1+Parâmetros!E21)</f>
        <v>0</v>
      </c>
      <c r="F56" s="418">
        <f>((C56+D56+E56)/3)*(1+Parâmetros!F21)</f>
        <v>0</v>
      </c>
      <c r="G56" s="418">
        <f>((D56+E56+F56)/3)*(1+Parâmetros!G21)</f>
        <v>0</v>
      </c>
    </row>
    <row r="57" spans="1:7">
      <c r="A57" s="375" t="s">
        <v>570</v>
      </c>
      <c r="B57" s="376">
        <f t="shared" ref="B57:G57" si="6">SUM(B40:B56)</f>
        <v>0</v>
      </c>
      <c r="C57" s="376">
        <f t="shared" si="6"/>
        <v>0</v>
      </c>
      <c r="D57" s="376">
        <f t="shared" si="6"/>
        <v>0</v>
      </c>
      <c r="E57" s="376">
        <f t="shared" si="6"/>
        <v>0</v>
      </c>
      <c r="F57" s="376">
        <f t="shared" si="6"/>
        <v>0</v>
      </c>
      <c r="G57" s="376">
        <f t="shared" si="6"/>
        <v>0</v>
      </c>
    </row>
    <row r="59" spans="1:7">
      <c r="A59" s="529" t="s">
        <v>571</v>
      </c>
      <c r="B59" s="357">
        <f>B38</f>
        <v>2018</v>
      </c>
      <c r="C59" s="357">
        <f>B59+1</f>
        <v>2019</v>
      </c>
      <c r="D59" s="357">
        <f>C59+1</f>
        <v>2020</v>
      </c>
      <c r="E59" s="357">
        <f>D59+1</f>
        <v>2021</v>
      </c>
      <c r="F59" s="357">
        <f>E59+1</f>
        <v>2022</v>
      </c>
      <c r="G59" s="357">
        <f>F59+1</f>
        <v>2023</v>
      </c>
    </row>
    <row r="60" spans="1:7" ht="15.75" thickBot="1">
      <c r="A60" s="529"/>
      <c r="B60" s="357" t="s">
        <v>128</v>
      </c>
      <c r="C60" s="357" t="s">
        <v>128</v>
      </c>
      <c r="D60" s="358" t="s">
        <v>128</v>
      </c>
      <c r="E60" s="358" t="s">
        <v>515</v>
      </c>
      <c r="F60" s="358" t="s">
        <v>515</v>
      </c>
      <c r="G60" s="358" t="s">
        <v>515</v>
      </c>
    </row>
    <row r="61" spans="1:7" ht="30.75" thickBot="1">
      <c r="A61" s="377" t="s">
        <v>573</v>
      </c>
      <c r="B61" s="364">
        <v>0</v>
      </c>
      <c r="C61" s="364">
        <v>0</v>
      </c>
      <c r="D61" s="364">
        <v>0</v>
      </c>
      <c r="E61" s="418">
        <f>((B61+C61+D61)/3)*(1+Parâmetros!E21)</f>
        <v>0</v>
      </c>
      <c r="F61" s="418">
        <f>((C61+D61+E61)/3)*(1+Parâmetros!F21)</f>
        <v>0</v>
      </c>
      <c r="G61" s="418">
        <f>((D61+E61+F61)/3)*(1+Parâmetros!G21)</f>
        <v>0</v>
      </c>
    </row>
    <row r="62" spans="1:7" ht="30.75" thickBot="1">
      <c r="A62" s="378" t="s">
        <v>574</v>
      </c>
      <c r="B62" s="364">
        <v>0</v>
      </c>
      <c r="C62" s="364">
        <v>0</v>
      </c>
      <c r="D62" s="364">
        <v>0</v>
      </c>
      <c r="E62" s="418">
        <f>((B62+C62+D62)/3)*(1+Parâmetros!E21)</f>
        <v>0</v>
      </c>
      <c r="F62" s="418">
        <f>((C62+D62+E62)/3)*(1+Parâmetros!F21)</f>
        <v>0</v>
      </c>
      <c r="G62" s="418">
        <f>((D62+E62+F62)/3)*(1+Parâmetros!G21)</f>
        <v>0</v>
      </c>
    </row>
    <row r="63" spans="1:7" ht="30.75" thickBot="1">
      <c r="A63" s="378" t="s">
        <v>575</v>
      </c>
      <c r="B63" s="364">
        <v>0</v>
      </c>
      <c r="C63" s="364">
        <v>0</v>
      </c>
      <c r="D63" s="364">
        <v>0</v>
      </c>
      <c r="E63" s="418">
        <f>((B63+C63+D63)/3)*(1+Parâmetros!E21)</f>
        <v>0</v>
      </c>
      <c r="F63" s="418">
        <f>((C63+D63+E63)/3)*(1+Parâmetros!F21)</f>
        <v>0</v>
      </c>
      <c r="G63" s="418">
        <f>((D63+E63+F63)/3)*(1+Parâmetros!G21)</f>
        <v>0</v>
      </c>
    </row>
    <row r="64" spans="1:7" ht="30.75" thickBot="1">
      <c r="A64" s="378" t="s">
        <v>576</v>
      </c>
      <c r="B64" s="364">
        <v>0</v>
      </c>
      <c r="C64" s="364">
        <v>0</v>
      </c>
      <c r="D64" s="364">
        <v>0</v>
      </c>
      <c r="E64" s="418">
        <f>((B64+C64+D64)/3)*(1+Parâmetros!E21)</f>
        <v>0</v>
      </c>
      <c r="F64" s="418">
        <f>((C64+D64+E64)/3)*(1+Parâmetros!F21)</f>
        <v>0</v>
      </c>
      <c r="G64" s="418">
        <f>((D64+E64+F64)/3)*(1+Parâmetros!G21)</f>
        <v>0</v>
      </c>
    </row>
    <row r="65" spans="1:7" ht="30.75" thickBot="1">
      <c r="A65" s="378" t="s">
        <v>577</v>
      </c>
      <c r="B65" s="364">
        <v>0</v>
      </c>
      <c r="C65" s="364">
        <v>0</v>
      </c>
      <c r="D65" s="364">
        <v>0</v>
      </c>
      <c r="E65" s="418">
        <f>((B65+C65+D65)/3)*(1+Parâmetros!E21)</f>
        <v>0</v>
      </c>
      <c r="F65" s="418">
        <f>((C65+D65+E65)/3)*(1+Parâmetros!F21)</f>
        <v>0</v>
      </c>
      <c r="G65" s="418">
        <f>((D65+E65+F65)/3)*(1+Parâmetros!G21)</f>
        <v>0</v>
      </c>
    </row>
    <row r="66" spans="1:7" ht="15.75" thickBot="1">
      <c r="A66" s="378" t="s">
        <v>578</v>
      </c>
      <c r="B66" s="364">
        <v>0</v>
      </c>
      <c r="C66" s="364">
        <v>0</v>
      </c>
      <c r="D66" s="364">
        <v>0</v>
      </c>
      <c r="E66" s="418">
        <f>((B66+C66+D66)/3)*(1+Parâmetros!E21)</f>
        <v>0</v>
      </c>
      <c r="F66" s="418">
        <f>((C66+D66+E66)/3)*(1+Parâmetros!F21)</f>
        <v>0</v>
      </c>
      <c r="G66" s="418">
        <f>((D66+E66+F66)/3)*(1+Parâmetros!G21)</f>
        <v>0</v>
      </c>
    </row>
    <row r="67" spans="1:7" ht="30.75" thickBot="1">
      <c r="A67" s="378" t="s">
        <v>579</v>
      </c>
      <c r="B67" s="364">
        <v>0</v>
      </c>
      <c r="C67" s="364">
        <v>0</v>
      </c>
      <c r="D67" s="364">
        <v>0</v>
      </c>
      <c r="E67" s="418">
        <f>((B67+C67+D67)/3)*(1+Parâmetros!E21)</f>
        <v>0</v>
      </c>
      <c r="F67" s="418">
        <f>((C67+D67+E67)/3)*(1+Parâmetros!F21)</f>
        <v>0</v>
      </c>
      <c r="G67" s="418">
        <f>((D67+E67+F67)/3)*(1+Parâmetros!G21)</f>
        <v>0</v>
      </c>
    </row>
    <row r="68" spans="1:7" ht="30.75" thickBot="1">
      <c r="A68" s="378" t="s">
        <v>580</v>
      </c>
      <c r="B68" s="364">
        <v>0</v>
      </c>
      <c r="C68" s="364">
        <v>0</v>
      </c>
      <c r="D68" s="364">
        <v>0</v>
      </c>
      <c r="E68" s="418">
        <f>((B68+C68+D68)/3)*(1+Parâmetros!E21)</f>
        <v>0</v>
      </c>
      <c r="F68" s="418">
        <f>((C68+D68+E68)/3)*(1+Parâmetros!F21)</f>
        <v>0</v>
      </c>
      <c r="G68" s="418">
        <f>((D68+E68+F68)/3)*(1+Parâmetros!G21)</f>
        <v>0</v>
      </c>
    </row>
    <row r="69" spans="1:7" ht="30.75" thickBot="1">
      <c r="A69" s="378" t="s">
        <v>581</v>
      </c>
      <c r="B69" s="364">
        <v>0</v>
      </c>
      <c r="C69" s="364">
        <v>0</v>
      </c>
      <c r="D69" s="364">
        <v>0</v>
      </c>
      <c r="E69" s="418">
        <f>((B69+C69+D69)/3)*(1+Parâmetros!E21)</f>
        <v>0</v>
      </c>
      <c r="F69" s="418">
        <f>((C69+D69+E69)/3)*(1+Parâmetros!F21)</f>
        <v>0</v>
      </c>
      <c r="G69" s="418">
        <f>((D69+E69+F69)/3)*(1+Parâmetros!G21)</f>
        <v>0</v>
      </c>
    </row>
    <row r="70" spans="1:7" ht="30.75" thickBot="1">
      <c r="A70" s="378" t="s">
        <v>582</v>
      </c>
      <c r="B70" s="364">
        <v>0</v>
      </c>
      <c r="C70" s="364">
        <v>0</v>
      </c>
      <c r="D70" s="364">
        <v>0</v>
      </c>
      <c r="E70" s="418">
        <f>((B70+C70+D70)/3)*(1+Parâmetros!E21)</f>
        <v>0</v>
      </c>
      <c r="F70" s="418">
        <f>((C70+D70+E70)/3)*(1+Parâmetros!F21)</f>
        <v>0</v>
      </c>
      <c r="G70" s="418">
        <f>((D70+E70+F70)/3)*(1+Parâmetros!G21)</f>
        <v>0</v>
      </c>
    </row>
    <row r="71" spans="1:7" ht="30.75" thickBot="1">
      <c r="A71" s="378" t="s">
        <v>583</v>
      </c>
      <c r="B71" s="364">
        <v>0</v>
      </c>
      <c r="C71" s="364">
        <v>0</v>
      </c>
      <c r="D71" s="364">
        <v>0</v>
      </c>
      <c r="E71" s="418">
        <f>((B71+C71+D71)/3)*(1+Parâmetros!E21)</f>
        <v>0</v>
      </c>
      <c r="F71" s="418">
        <f>((C71+D71+E71)/3)*(1+Parâmetros!F21)</f>
        <v>0</v>
      </c>
      <c r="G71" s="418">
        <f>((D71+E71+F71)/3)*(1+Parâmetros!G21)</f>
        <v>0</v>
      </c>
    </row>
    <row r="72" spans="1:7" ht="30.75" thickBot="1">
      <c r="A72" s="378" t="s">
        <v>584</v>
      </c>
      <c r="B72" s="364">
        <v>0</v>
      </c>
      <c r="C72" s="364">
        <v>0</v>
      </c>
      <c r="D72" s="364">
        <v>0</v>
      </c>
      <c r="E72" s="418">
        <f>((B72+C72+D72)/3)*(1+Parâmetros!E21)</f>
        <v>0</v>
      </c>
      <c r="F72" s="418">
        <f>((C72+D72+E72)/3)*(1+Parâmetros!F21)</f>
        <v>0</v>
      </c>
      <c r="G72" s="418">
        <f>((D72+E72+F72)/3)*(1+Parâmetros!G21)</f>
        <v>0</v>
      </c>
    </row>
    <row r="73" spans="1:7" ht="30.75" thickBot="1">
      <c r="A73" s="378" t="s">
        <v>585</v>
      </c>
      <c r="B73" s="364">
        <v>0</v>
      </c>
      <c r="C73" s="364">
        <v>0</v>
      </c>
      <c r="D73" s="364">
        <v>0</v>
      </c>
      <c r="E73" s="418">
        <f>((B73+C73+D73)/3)*(1+Parâmetros!E21)</f>
        <v>0</v>
      </c>
      <c r="F73" s="418">
        <f>((C73+D73+E73)/3)*(1+Parâmetros!F21)</f>
        <v>0</v>
      </c>
      <c r="G73" s="418">
        <f>((D73+E73+F73)/3)*(1+Parâmetros!G21)</f>
        <v>0</v>
      </c>
    </row>
    <row r="74" spans="1:7" ht="30.75" thickBot="1">
      <c r="A74" s="378" t="s">
        <v>586</v>
      </c>
      <c r="B74" s="364">
        <v>0</v>
      </c>
      <c r="C74" s="364">
        <v>0</v>
      </c>
      <c r="D74" s="364">
        <v>0</v>
      </c>
      <c r="E74" s="418">
        <f>((B74+C74+D74)/3)*(1+Parâmetros!E21)</f>
        <v>0</v>
      </c>
      <c r="F74" s="418">
        <f>((C74+D74+E74)/3)*(1+Parâmetros!F21)</f>
        <v>0</v>
      </c>
      <c r="G74" s="418">
        <f>((D74+E74+F74)/3)*(1+Parâmetros!G21)</f>
        <v>0</v>
      </c>
    </row>
    <row r="75" spans="1:7" ht="30.75" thickBot="1">
      <c r="A75" s="378" t="s">
        <v>587</v>
      </c>
      <c r="B75" s="364">
        <v>0</v>
      </c>
      <c r="C75" s="364">
        <v>0</v>
      </c>
      <c r="D75" s="364">
        <v>0</v>
      </c>
      <c r="E75" s="418">
        <f>((B75+C75+D75)/3)*(1+Parâmetros!E21)</f>
        <v>0</v>
      </c>
      <c r="F75" s="418">
        <f>((C75+D75+E75)/3)*(1+Parâmetros!F21)</f>
        <v>0</v>
      </c>
      <c r="G75" s="418">
        <f>((D75+E75+F75)/3)*(1+Parâmetros!G21)</f>
        <v>0</v>
      </c>
    </row>
    <row r="76" spans="1:7" ht="30.75" thickBot="1">
      <c r="A76" s="378" t="s">
        <v>588</v>
      </c>
      <c r="B76" s="364">
        <v>0</v>
      </c>
      <c r="C76" s="364">
        <v>0</v>
      </c>
      <c r="D76" s="364">
        <v>0</v>
      </c>
      <c r="E76" s="418">
        <f>((B76+C76+D76)/3)*(1+Parâmetros!E21)</f>
        <v>0</v>
      </c>
      <c r="F76" s="418">
        <f>((C76+D76+E76)/3)*(1+Parâmetros!F21)</f>
        <v>0</v>
      </c>
      <c r="G76" s="418">
        <f>((D76+E76+F76)/3)*(1+Parâmetros!G21)</f>
        <v>0</v>
      </c>
    </row>
    <row r="77" spans="1:7" ht="30.75" thickBot="1">
      <c r="A77" s="378" t="s">
        <v>589</v>
      </c>
      <c r="B77" s="364">
        <v>0</v>
      </c>
      <c r="C77" s="364">
        <v>0</v>
      </c>
      <c r="D77" s="364">
        <v>0</v>
      </c>
      <c r="E77" s="418">
        <f>((B77+C77+D77)/3)*(1+Parâmetros!E21)</f>
        <v>0</v>
      </c>
      <c r="F77" s="418">
        <f>((C77+D77+E77)/3)*(1+Parâmetros!F21)</f>
        <v>0</v>
      </c>
      <c r="G77" s="418">
        <f>((D77+E77+F77)/3)*(1+Parâmetros!G21)</f>
        <v>0</v>
      </c>
    </row>
    <row r="78" spans="1:7">
      <c r="A78" s="375" t="s">
        <v>572</v>
      </c>
      <c r="B78" s="376">
        <f t="shared" ref="B78:G78" si="7">SUM(B61:B77)</f>
        <v>0</v>
      </c>
      <c r="C78" s="376">
        <f t="shared" si="7"/>
        <v>0</v>
      </c>
      <c r="D78" s="376">
        <f t="shared" si="7"/>
        <v>0</v>
      </c>
      <c r="E78" s="376">
        <f t="shared" si="7"/>
        <v>0</v>
      </c>
      <c r="F78" s="376">
        <f t="shared" si="7"/>
        <v>0</v>
      </c>
      <c r="G78" s="376">
        <f t="shared" si="7"/>
        <v>0</v>
      </c>
    </row>
    <row r="80" spans="1:7">
      <c r="A80" s="379" t="s">
        <v>590</v>
      </c>
      <c r="B80" s="380">
        <f t="shared" ref="B80:G80" si="8">B36+B57-B78</f>
        <v>0</v>
      </c>
      <c r="C80" s="380">
        <f t="shared" si="8"/>
        <v>0</v>
      </c>
      <c r="D80" s="380">
        <f t="shared" si="8"/>
        <v>0</v>
      </c>
      <c r="E80" s="380">
        <f t="shared" si="8"/>
        <v>0</v>
      </c>
      <c r="F80" s="380">
        <f t="shared" si="8"/>
        <v>0</v>
      </c>
      <c r="G80" s="380">
        <f t="shared" si="8"/>
        <v>0</v>
      </c>
    </row>
  </sheetData>
  <mergeCells count="7">
    <mergeCell ref="A59:A60"/>
    <mergeCell ref="A1:I1"/>
    <mergeCell ref="A2:I2"/>
    <mergeCell ref="A3:I3"/>
    <mergeCell ref="A5:A6"/>
    <mergeCell ref="A21:A22"/>
    <mergeCell ref="A38:A39"/>
  </mergeCells>
  <phoneticPr fontId="43" type="noConversion"/>
  <pageMargins left="0.51181102362204722" right="0.51181102362204722" top="0.78740157480314965" bottom="0.78740157480314965" header="0.31496062992125984" footer="0.31496062992125984"/>
  <pageSetup paperSize="9" scale="80" orientation="landscape" verticalDpi="300" r:id="rId1"/>
</worksheet>
</file>

<file path=xl/worksheets/sheet7.xml><?xml version="1.0" encoding="utf-8"?>
<worksheet xmlns="http://schemas.openxmlformats.org/spreadsheetml/2006/main" xmlns:r="http://schemas.openxmlformats.org/officeDocument/2006/relationships">
  <sheetPr codeName="Plan11"/>
  <dimension ref="A1:M23"/>
  <sheetViews>
    <sheetView view="pageBreakPreview" zoomScaleNormal="80" zoomScaleSheetLayoutView="100" workbookViewId="0">
      <selection activeCell="C21" sqref="C21"/>
    </sheetView>
  </sheetViews>
  <sheetFormatPr defaultRowHeight="12.75"/>
  <cols>
    <col min="1" max="1" width="37.85546875" style="109" customWidth="1"/>
    <col min="2" max="2" width="16" style="109" customWidth="1"/>
    <col min="3" max="3" width="14.7109375" style="109" customWidth="1"/>
    <col min="4" max="4" width="7.28515625" style="109" customWidth="1"/>
    <col min="5" max="5" width="9.7109375" style="109" customWidth="1"/>
    <col min="6" max="6" width="15.42578125" style="109" customWidth="1"/>
    <col min="7" max="7" width="14" style="109" customWidth="1"/>
    <col min="8" max="8" width="7.28515625" style="109" customWidth="1"/>
    <col min="9" max="9" width="11.5703125" style="109" customWidth="1"/>
    <col min="10" max="10" width="14.5703125" style="109" customWidth="1"/>
    <col min="11" max="11" width="14.85546875" style="109" customWidth="1"/>
    <col min="12" max="12" width="5.28515625" style="109" customWidth="1"/>
    <col min="13" max="13" width="11.42578125" style="109" customWidth="1"/>
    <col min="14" max="16384" width="9.140625" style="109"/>
  </cols>
  <sheetData>
    <row r="1" spans="1:13">
      <c r="A1" s="534" t="str">
        <f>Parâmetros!A7</f>
        <v>Município de :</v>
      </c>
      <c r="B1" s="535"/>
      <c r="C1" s="535"/>
      <c r="D1" s="535"/>
      <c r="E1" s="535"/>
      <c r="F1" s="535"/>
      <c r="G1" s="535"/>
      <c r="H1" s="535"/>
      <c r="I1" s="535"/>
      <c r="J1" s="535"/>
      <c r="K1" s="535"/>
      <c r="L1" s="535"/>
      <c r="M1" s="536"/>
    </row>
    <row r="2" spans="1:13" s="11" customFormat="1">
      <c r="A2" s="537" t="s">
        <v>36</v>
      </c>
      <c r="B2" s="535"/>
      <c r="C2" s="535"/>
      <c r="D2" s="535"/>
      <c r="E2" s="535"/>
      <c r="F2" s="535"/>
      <c r="G2" s="535"/>
      <c r="H2" s="535"/>
      <c r="I2" s="535"/>
      <c r="J2" s="535"/>
      <c r="K2" s="535"/>
      <c r="L2" s="535"/>
      <c r="M2" s="536"/>
    </row>
    <row r="3" spans="1:13">
      <c r="A3" s="537" t="s">
        <v>488</v>
      </c>
      <c r="B3" s="535"/>
      <c r="C3" s="535"/>
      <c r="D3" s="535"/>
      <c r="E3" s="535"/>
      <c r="F3" s="535"/>
      <c r="G3" s="535"/>
      <c r="H3" s="535"/>
      <c r="I3" s="535"/>
      <c r="J3" s="535"/>
      <c r="K3" s="535"/>
      <c r="L3" s="535"/>
      <c r="M3" s="536"/>
    </row>
    <row r="4" spans="1:13">
      <c r="A4" s="538" t="s">
        <v>489</v>
      </c>
      <c r="B4" s="539"/>
      <c r="C4" s="539"/>
      <c r="D4" s="539"/>
      <c r="E4" s="539"/>
      <c r="F4" s="539"/>
      <c r="G4" s="539"/>
      <c r="H4" s="539"/>
      <c r="I4" s="539"/>
      <c r="J4" s="539"/>
      <c r="K4" s="539"/>
      <c r="L4" s="539"/>
      <c r="M4" s="540"/>
    </row>
    <row r="5" spans="1:13" s="11" customFormat="1" ht="17.25" customHeight="1">
      <c r="A5" s="537" t="s">
        <v>646</v>
      </c>
      <c r="B5" s="535"/>
      <c r="C5" s="535"/>
      <c r="D5" s="535"/>
      <c r="E5" s="535"/>
      <c r="F5" s="535"/>
      <c r="G5" s="535"/>
      <c r="H5" s="535"/>
      <c r="I5" s="535"/>
      <c r="J5" s="535"/>
      <c r="K5" s="535"/>
      <c r="L5" s="535"/>
      <c r="M5" s="536"/>
    </row>
    <row r="6" spans="1:13">
      <c r="A6" s="544" t="s">
        <v>503</v>
      </c>
      <c r="B6" s="545"/>
      <c r="C6" s="545"/>
      <c r="D6" s="546"/>
      <c r="E6" s="348"/>
      <c r="F6" s="547"/>
      <c r="G6" s="547"/>
      <c r="H6" s="547"/>
      <c r="I6" s="348"/>
      <c r="J6" s="551">
        <v>1</v>
      </c>
      <c r="K6" s="552"/>
      <c r="L6" s="552"/>
      <c r="M6" s="552"/>
    </row>
    <row r="7" spans="1:13" s="12" customFormat="1">
      <c r="A7" s="554" t="s">
        <v>56</v>
      </c>
      <c r="B7" s="555">
        <f>Parâmetros!E10</f>
        <v>2021</v>
      </c>
      <c r="C7" s="556"/>
      <c r="D7" s="556"/>
      <c r="E7" s="557"/>
      <c r="F7" s="541">
        <f>B7+1</f>
        <v>2022</v>
      </c>
      <c r="G7" s="542"/>
      <c r="H7" s="542"/>
      <c r="I7" s="543"/>
      <c r="J7" s="554">
        <f>F7+1</f>
        <v>2023</v>
      </c>
      <c r="K7" s="554"/>
      <c r="L7" s="554"/>
      <c r="M7" s="554"/>
    </row>
    <row r="8" spans="1:13" ht="15.75" customHeight="1">
      <c r="A8" s="554"/>
      <c r="B8" s="558" t="s">
        <v>389</v>
      </c>
      <c r="C8" s="561" t="s">
        <v>505</v>
      </c>
      <c r="D8" s="201" t="s">
        <v>58</v>
      </c>
      <c r="E8" s="201" t="s">
        <v>390</v>
      </c>
      <c r="F8" s="558" t="s">
        <v>506</v>
      </c>
      <c r="G8" s="561" t="s">
        <v>507</v>
      </c>
      <c r="H8" s="201" t="s">
        <v>58</v>
      </c>
      <c r="I8" s="201" t="s">
        <v>390</v>
      </c>
      <c r="J8" s="558" t="s">
        <v>508</v>
      </c>
      <c r="K8" s="558" t="s">
        <v>507</v>
      </c>
      <c r="L8" s="385" t="s">
        <v>58</v>
      </c>
      <c r="M8" s="201" t="s">
        <v>390</v>
      </c>
    </row>
    <row r="9" spans="1:13" s="11" customFormat="1" ht="15.75" customHeight="1">
      <c r="A9" s="554"/>
      <c r="B9" s="559"/>
      <c r="C9" s="562"/>
      <c r="D9" s="201" t="s">
        <v>61</v>
      </c>
      <c r="E9" s="201" t="s">
        <v>391</v>
      </c>
      <c r="F9" s="559"/>
      <c r="G9" s="562"/>
      <c r="H9" s="201" t="s">
        <v>62</v>
      </c>
      <c r="I9" s="201" t="s">
        <v>408</v>
      </c>
      <c r="J9" s="559"/>
      <c r="K9" s="559"/>
      <c r="L9" s="385" t="s">
        <v>63</v>
      </c>
      <c r="M9" s="201" t="s">
        <v>409</v>
      </c>
    </row>
    <row r="10" spans="1:13" s="11" customFormat="1" ht="15.75" customHeight="1">
      <c r="A10" s="554"/>
      <c r="B10" s="560"/>
      <c r="C10" s="563"/>
      <c r="D10" s="201" t="s">
        <v>65</v>
      </c>
      <c r="E10" s="201" t="s">
        <v>65</v>
      </c>
      <c r="F10" s="560"/>
      <c r="G10" s="563"/>
      <c r="H10" s="201" t="s">
        <v>65</v>
      </c>
      <c r="I10" s="201" t="s">
        <v>65</v>
      </c>
      <c r="J10" s="560"/>
      <c r="K10" s="560"/>
      <c r="L10" s="385" t="s">
        <v>65</v>
      </c>
      <c r="M10" s="201" t="s">
        <v>65</v>
      </c>
    </row>
    <row r="11" spans="1:13" s="11" customFormat="1">
      <c r="A11" s="386" t="s">
        <v>68</v>
      </c>
      <c r="B11" s="346">
        <f>Projeções!G110</f>
        <v>0</v>
      </c>
      <c r="C11" s="346">
        <f>B11/(1+Parâmetros!E11)</f>
        <v>0</v>
      </c>
      <c r="D11" s="548" t="s">
        <v>649</v>
      </c>
      <c r="E11" s="387" t="e">
        <f>B11/RCL!D14</f>
        <v>#DIV/0!</v>
      </c>
      <c r="F11" s="346">
        <f>Projeções!H110</f>
        <v>0</v>
      </c>
      <c r="G11" s="346">
        <f>F11/((1+Parâmetros!E11)*(1+Parâmetros!F11))</f>
        <v>0</v>
      </c>
      <c r="H11" s="548" t="s">
        <v>649</v>
      </c>
      <c r="I11" s="387" t="e">
        <f>F11/RCL!E14</f>
        <v>#DIV/0!</v>
      </c>
      <c r="J11" s="346">
        <f>Projeções!I110</f>
        <v>0</v>
      </c>
      <c r="K11" s="346">
        <f>J11/((1+Parâmetros!E11)*(1+Parâmetros!F11)*(1+Parâmetros!G11))</f>
        <v>0</v>
      </c>
      <c r="L11" s="548" t="s">
        <v>650</v>
      </c>
      <c r="M11" s="387" t="e">
        <f>J11/RCL!F14</f>
        <v>#DIV/0!</v>
      </c>
    </row>
    <row r="12" spans="1:13" s="11" customFormat="1">
      <c r="A12" s="386" t="s">
        <v>121</v>
      </c>
      <c r="B12" s="346">
        <f>'RPrim-Nom'!E19</f>
        <v>0</v>
      </c>
      <c r="C12" s="346">
        <f>B12/(1+Parâmetros!E11)</f>
        <v>0</v>
      </c>
      <c r="D12" s="549"/>
      <c r="E12" s="387" t="e">
        <f>B12/RCL!D14</f>
        <v>#DIV/0!</v>
      </c>
      <c r="F12" s="346">
        <f>'RPrim-Nom'!F19</f>
        <v>0</v>
      </c>
      <c r="G12" s="346">
        <f>F12/((1+Parâmetros!E11)*(1+Parâmetros!F11))</f>
        <v>0</v>
      </c>
      <c r="H12" s="549"/>
      <c r="I12" s="387" t="e">
        <f>F12/RCL!E14</f>
        <v>#DIV/0!</v>
      </c>
      <c r="J12" s="346">
        <f>'RPrim-Nom'!G19</f>
        <v>0</v>
      </c>
      <c r="K12" s="346">
        <f>J12/((1+Parâmetros!E11)*(1+Parâmetros!F11)*(1+Parâmetros!G11))</f>
        <v>0</v>
      </c>
      <c r="L12" s="549"/>
      <c r="M12" s="387" t="e">
        <f>J12/RCL!F14</f>
        <v>#DIV/0!</v>
      </c>
    </row>
    <row r="13" spans="1:13" s="11" customFormat="1">
      <c r="A13" s="386" t="s">
        <v>69</v>
      </c>
      <c r="B13" s="346">
        <f>Projeções!G152</f>
        <v>0</v>
      </c>
      <c r="C13" s="346">
        <f>B13/(1+Parâmetros!E11)</f>
        <v>0</v>
      </c>
      <c r="D13" s="549"/>
      <c r="E13" s="387" t="e">
        <f>B13/RCL!D14</f>
        <v>#DIV/0!</v>
      </c>
      <c r="F13" s="346">
        <f>Projeções!H152</f>
        <v>0</v>
      </c>
      <c r="G13" s="346">
        <f>F13/((1+Parâmetros!E11)*(1+Parâmetros!F11))</f>
        <v>0</v>
      </c>
      <c r="H13" s="549"/>
      <c r="I13" s="387" t="e">
        <f>F13/RCL!E14</f>
        <v>#DIV/0!</v>
      </c>
      <c r="J13" s="346">
        <f>Projeções!I152</f>
        <v>0</v>
      </c>
      <c r="K13" s="346">
        <f>J13/((1+Parâmetros!E11)*(1+Parâmetros!F11)*(1+Parâmetros!G11))</f>
        <v>0</v>
      </c>
      <c r="L13" s="549"/>
      <c r="M13" s="387" t="e">
        <f>J13/RCL!F14</f>
        <v>#DIV/0!</v>
      </c>
    </row>
    <row r="14" spans="1:13" s="11" customFormat="1">
      <c r="A14" s="386" t="s">
        <v>122</v>
      </c>
      <c r="B14" s="346">
        <f>'RPrim-Nom'!E35</f>
        <v>0</v>
      </c>
      <c r="C14" s="346">
        <f>B14/(1+Parâmetros!E11)</f>
        <v>0</v>
      </c>
      <c r="D14" s="549"/>
      <c r="E14" s="387" t="e">
        <f>B14/RCL!D14</f>
        <v>#DIV/0!</v>
      </c>
      <c r="F14" s="346">
        <f>'RPrim-Nom'!F35</f>
        <v>0</v>
      </c>
      <c r="G14" s="346">
        <f>F14/((1+Parâmetros!E11)*(1+Parâmetros!F11))</f>
        <v>0</v>
      </c>
      <c r="H14" s="549"/>
      <c r="I14" s="387" t="e">
        <f>F14/RCL!E14</f>
        <v>#DIV/0!</v>
      </c>
      <c r="J14" s="346">
        <f>'RPrim-Nom'!G35</f>
        <v>0</v>
      </c>
      <c r="K14" s="346">
        <f>J14/((1+Parâmetros!E11)*(1+Parâmetros!F11)*(1+Parâmetros!G11))</f>
        <v>0</v>
      </c>
      <c r="L14" s="549"/>
      <c r="M14" s="387" t="e">
        <f>J14/RCL!F14</f>
        <v>#DIV/0!</v>
      </c>
    </row>
    <row r="15" spans="1:13" s="11" customFormat="1">
      <c r="A15" s="386" t="s">
        <v>70</v>
      </c>
      <c r="B15" s="346">
        <f>B12-B14</f>
        <v>0</v>
      </c>
      <c r="C15" s="346">
        <f>B15/(1+Parâmetros!E11)</f>
        <v>0</v>
      </c>
      <c r="D15" s="549"/>
      <c r="E15" s="387" t="e">
        <f>B15/RCL!D14</f>
        <v>#DIV/0!</v>
      </c>
      <c r="F15" s="346">
        <f>F12-F14</f>
        <v>0</v>
      </c>
      <c r="G15" s="346">
        <f>F15/((1+Parâmetros!E11)*(1+Parâmetros!F11))</f>
        <v>0</v>
      </c>
      <c r="H15" s="549"/>
      <c r="I15" s="387" t="e">
        <f>F15/RCL!E14</f>
        <v>#DIV/0!</v>
      </c>
      <c r="J15" s="346">
        <f>J12-J14</f>
        <v>0</v>
      </c>
      <c r="K15" s="346">
        <f>J15/((1+Parâmetros!E11)*(1+Parâmetros!F11)*(1+Parâmetros!G11))</f>
        <v>0</v>
      </c>
      <c r="L15" s="549"/>
      <c r="M15" s="387" t="e">
        <f>J15/RCL!F14</f>
        <v>#DIV/0!</v>
      </c>
    </row>
    <row r="16" spans="1:13" s="11" customFormat="1">
      <c r="A16" s="386" t="s">
        <v>71</v>
      </c>
      <c r="B16" s="346">
        <f>'RPrim-Nom'!E80</f>
        <v>0</v>
      </c>
      <c r="C16" s="346">
        <f>B16/(1+Parâmetros!E11)</f>
        <v>0</v>
      </c>
      <c r="D16" s="549"/>
      <c r="E16" s="387" t="e">
        <f>B16/RCL!D14</f>
        <v>#DIV/0!</v>
      </c>
      <c r="F16" s="346">
        <f>'RPrim-Nom'!F80</f>
        <v>0</v>
      </c>
      <c r="G16" s="346">
        <f>F16/((1+Parâmetros!E11)*(1+Parâmetros!F11))</f>
        <v>0</v>
      </c>
      <c r="H16" s="549"/>
      <c r="I16" s="387" t="e">
        <f>F16/RCL!E14</f>
        <v>#DIV/0!</v>
      </c>
      <c r="J16" s="346">
        <f>'RPrim-Nom'!G80</f>
        <v>0</v>
      </c>
      <c r="K16" s="346">
        <f>J16/((1+Parâmetros!E11)*(1+Parâmetros!F11)*(1+Parâmetros!G11))</f>
        <v>0</v>
      </c>
      <c r="L16" s="549"/>
      <c r="M16" s="387" t="e">
        <f>J16/RCL!F14</f>
        <v>#DIV/0!</v>
      </c>
    </row>
    <row r="17" spans="1:13" s="11" customFormat="1">
      <c r="A17" s="386" t="s">
        <v>72</v>
      </c>
      <c r="B17" s="346">
        <f>Dívida!E7</f>
        <v>0</v>
      </c>
      <c r="C17" s="346">
        <f>B17/(1+Parâmetros!E11)</f>
        <v>0</v>
      </c>
      <c r="D17" s="549"/>
      <c r="E17" s="387" t="e">
        <f>B17/RCL!D14</f>
        <v>#DIV/0!</v>
      </c>
      <c r="F17" s="346">
        <f>Dívida!F7</f>
        <v>0</v>
      </c>
      <c r="G17" s="346">
        <f>F17/((1+Parâmetros!E11)*(1+Parâmetros!F11))</f>
        <v>0</v>
      </c>
      <c r="H17" s="549"/>
      <c r="I17" s="387" t="e">
        <f>F17/RCL!E14</f>
        <v>#DIV/0!</v>
      </c>
      <c r="J17" s="346">
        <f>Dívida!G7</f>
        <v>0</v>
      </c>
      <c r="K17" s="346">
        <f>J17/((1+Parâmetros!E11)*(1+Parâmetros!F11)*(1+Parâmetros!G11))</f>
        <v>0</v>
      </c>
      <c r="L17" s="549"/>
      <c r="M17" s="387" t="e">
        <f>J17/RCL!F14</f>
        <v>#DIV/0!</v>
      </c>
    </row>
    <row r="18" spans="1:13" s="11" customFormat="1">
      <c r="A18" s="386" t="s">
        <v>73</v>
      </c>
      <c r="B18" s="346">
        <f>Dívida!E15</f>
        <v>0</v>
      </c>
      <c r="C18" s="346">
        <f>B18/(1+Parâmetros!E11)</f>
        <v>0</v>
      </c>
      <c r="D18" s="549"/>
      <c r="E18" s="387" t="e">
        <f>B18/RCL!D14</f>
        <v>#DIV/0!</v>
      </c>
      <c r="F18" s="346">
        <f>Dívida!F15</f>
        <v>0</v>
      </c>
      <c r="G18" s="346">
        <f>F18/((1+Parâmetros!E11)*(1+Parâmetros!F11))</f>
        <v>0</v>
      </c>
      <c r="H18" s="549"/>
      <c r="I18" s="387" t="e">
        <f>F18/RCL!E14</f>
        <v>#DIV/0!</v>
      </c>
      <c r="J18" s="346">
        <f>Dívida!G15</f>
        <v>0</v>
      </c>
      <c r="K18" s="346">
        <f>J18/((1+Parâmetros!E11)*(1+Parâmetros!F11)*(1+Parâmetros!G11))</f>
        <v>0</v>
      </c>
      <c r="L18" s="549"/>
      <c r="M18" s="387" t="e">
        <f>J18/RCL!F14</f>
        <v>#DIV/0!</v>
      </c>
    </row>
    <row r="19" spans="1:13" s="11" customFormat="1">
      <c r="A19" s="386" t="s">
        <v>207</v>
      </c>
      <c r="B19" s="346">
        <v>0</v>
      </c>
      <c r="C19" s="346">
        <f>B19/(1+Parâmetros!E11)</f>
        <v>0</v>
      </c>
      <c r="D19" s="549"/>
      <c r="E19" s="387" t="e">
        <f>B19/RCL!D14</f>
        <v>#DIV/0!</v>
      </c>
      <c r="F19" s="346">
        <v>0</v>
      </c>
      <c r="G19" s="346">
        <f>F19/((1+Parâmetros!E11)*(1+Parâmetros!F11))</f>
        <v>0</v>
      </c>
      <c r="H19" s="549"/>
      <c r="I19" s="387" t="e">
        <f>F19/RCL!E14</f>
        <v>#DIV/0!</v>
      </c>
      <c r="J19" s="346">
        <v>0</v>
      </c>
      <c r="K19" s="346">
        <f>J19/((1+Parâmetros!E11)*(1+Parâmetros!F11)*(1+Parâmetros!G11))</f>
        <v>0</v>
      </c>
      <c r="L19" s="549"/>
      <c r="M19" s="387" t="e">
        <f>J19/RCL!F14</f>
        <v>#DIV/0!</v>
      </c>
    </row>
    <row r="20" spans="1:13" s="11" customFormat="1">
      <c r="A20" s="386" t="s">
        <v>208</v>
      </c>
      <c r="B20" s="346">
        <v>0</v>
      </c>
      <c r="C20" s="346">
        <f>B20/(1+Parâmetros!E11)</f>
        <v>0</v>
      </c>
      <c r="D20" s="549"/>
      <c r="E20" s="387" t="e">
        <f>B20/RCL!D14</f>
        <v>#DIV/0!</v>
      </c>
      <c r="F20" s="346">
        <v>0</v>
      </c>
      <c r="G20" s="346">
        <f>F20/((1+Parâmetros!E11)*(1+Parâmetros!F11))</f>
        <v>0</v>
      </c>
      <c r="H20" s="549"/>
      <c r="I20" s="387" t="e">
        <f>F20/RCL!E14</f>
        <v>#DIV/0!</v>
      </c>
      <c r="J20" s="346">
        <v>0</v>
      </c>
      <c r="K20" s="346">
        <f>J20/((1+Parâmetros!E11)*(1+Parâmetros!F11)*(1+Parâmetros!G11))</f>
        <v>0</v>
      </c>
      <c r="L20" s="549"/>
      <c r="M20" s="387" t="e">
        <f>J20/RCL!F14</f>
        <v>#DIV/0!</v>
      </c>
    </row>
    <row r="21" spans="1:13" s="11" customFormat="1">
      <c r="A21" s="386" t="s">
        <v>209</v>
      </c>
      <c r="B21" s="346">
        <v>0</v>
      </c>
      <c r="C21" s="346">
        <f>B21/(1+Parâmetros!E11)</f>
        <v>0</v>
      </c>
      <c r="D21" s="550"/>
      <c r="E21" s="387" t="e">
        <f>B21/RCL!D14</f>
        <v>#DIV/0!</v>
      </c>
      <c r="F21" s="346">
        <v>0</v>
      </c>
      <c r="G21" s="346">
        <f>F21/((1+Parâmetros!E11)*(1+Parâmetros!F11))</f>
        <v>0</v>
      </c>
      <c r="H21" s="550"/>
      <c r="I21" s="387" t="e">
        <f>F21/RCL!E14</f>
        <v>#DIV/0!</v>
      </c>
      <c r="J21" s="346">
        <v>0</v>
      </c>
      <c r="K21" s="346">
        <f>J21/((1+Parâmetros!E11)*(1+Parâmetros!F11)*(1+Parâmetros!G11))</f>
        <v>0</v>
      </c>
      <c r="L21" s="550"/>
      <c r="M21" s="387" t="e">
        <f>J21/RCL!F14</f>
        <v>#DIV/0!</v>
      </c>
    </row>
    <row r="22" spans="1:13">
      <c r="A22" s="553" t="s">
        <v>504</v>
      </c>
      <c r="B22" s="553"/>
      <c r="C22" s="553"/>
      <c r="D22" s="553"/>
      <c r="E22" s="553"/>
      <c r="F22" s="553"/>
      <c r="G22" s="553"/>
      <c r="H22" s="553"/>
      <c r="I22" s="553"/>
      <c r="J22" s="553"/>
      <c r="K22" s="553"/>
      <c r="L22" s="553"/>
      <c r="M22" s="553"/>
    </row>
    <row r="23" spans="1:13" s="110" customFormat="1" ht="15" customHeight="1"/>
  </sheetData>
  <mergeCells count="22">
    <mergeCell ref="D11:D21"/>
    <mergeCell ref="H11:H21"/>
    <mergeCell ref="J6:M6"/>
    <mergeCell ref="L11:L21"/>
    <mergeCell ref="A22:M22"/>
    <mergeCell ref="A7:A10"/>
    <mergeCell ref="B7:E7"/>
    <mergeCell ref="B8:B10"/>
    <mergeCell ref="C8:C10"/>
    <mergeCell ref="J8:J10"/>
    <mergeCell ref="K8:K10"/>
    <mergeCell ref="F8:F10"/>
    <mergeCell ref="G8:G10"/>
    <mergeCell ref="J7:M7"/>
    <mergeCell ref="A1:M1"/>
    <mergeCell ref="A2:M2"/>
    <mergeCell ref="A3:M3"/>
    <mergeCell ref="A4:M4"/>
    <mergeCell ref="F7:I7"/>
    <mergeCell ref="A6:D6"/>
    <mergeCell ref="A5:M5"/>
    <mergeCell ref="F6:H6"/>
  </mergeCells>
  <phoneticPr fontId="30" type="noConversion"/>
  <pageMargins left="0.78740157499999996" right="0.78740157499999996" top="0.984251969" bottom="0.984251969" header="0.49212598499999999" footer="0.49212598499999999"/>
  <pageSetup paperSize="9" scale="4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dimension ref="A1:J18"/>
  <sheetViews>
    <sheetView zoomScale="90" zoomScaleNormal="90" zoomScaleSheetLayoutView="90" workbookViewId="0">
      <selection activeCell="B14" sqref="B14"/>
    </sheetView>
  </sheetViews>
  <sheetFormatPr defaultRowHeight="14.25"/>
  <cols>
    <col min="1" max="1" width="30" style="13" customWidth="1"/>
    <col min="2" max="2" width="12.140625" style="13" customWidth="1"/>
    <col min="3" max="3" width="13.42578125" style="13" customWidth="1"/>
    <col min="4" max="4" width="12.140625" style="13" customWidth="1"/>
    <col min="5" max="6" width="12.85546875" style="13" customWidth="1"/>
    <col min="7" max="7" width="10.7109375" style="13" customWidth="1"/>
    <col min="8" max="8" width="12.85546875" style="13" customWidth="1"/>
    <col min="9" max="9" width="13.140625" style="13" customWidth="1"/>
    <col min="10" max="10" width="10.140625" style="13" customWidth="1"/>
    <col min="11" max="16384" width="9.140625" style="13"/>
  </cols>
  <sheetData>
    <row r="1" spans="1:10">
      <c r="A1" s="583" t="str">
        <f>Parâmetros!A7</f>
        <v>Município de :</v>
      </c>
      <c r="B1" s="581"/>
      <c r="C1" s="581"/>
      <c r="D1" s="581"/>
      <c r="E1" s="581"/>
      <c r="F1" s="581"/>
      <c r="G1" s="581"/>
      <c r="H1" s="581"/>
      <c r="I1" s="581"/>
      <c r="J1" s="582"/>
    </row>
    <row r="2" spans="1:10">
      <c r="A2" s="580" t="s">
        <v>36</v>
      </c>
      <c r="B2" s="581"/>
      <c r="C2" s="581"/>
      <c r="D2" s="581"/>
      <c r="E2" s="581"/>
      <c r="F2" s="581"/>
      <c r="G2" s="581"/>
      <c r="H2" s="581"/>
      <c r="I2" s="581"/>
      <c r="J2" s="582"/>
    </row>
    <row r="3" spans="1:10">
      <c r="A3" s="580" t="str">
        <f>'Metas Cons'!A3:M3</f>
        <v>ANEXO DE METAS FISCAIS</v>
      </c>
      <c r="B3" s="581"/>
      <c r="C3" s="581"/>
      <c r="D3" s="581"/>
      <c r="E3" s="581"/>
      <c r="F3" s="581"/>
      <c r="G3" s="581"/>
      <c r="H3" s="581"/>
      <c r="I3" s="581"/>
      <c r="J3" s="582"/>
    </row>
    <row r="4" spans="1:10" ht="15">
      <c r="A4" s="584" t="s">
        <v>490</v>
      </c>
      <c r="B4" s="585"/>
      <c r="C4" s="585"/>
      <c r="D4" s="585"/>
      <c r="E4" s="585"/>
      <c r="F4" s="585"/>
      <c r="G4" s="585"/>
      <c r="H4" s="585"/>
      <c r="I4" s="585"/>
      <c r="J4" s="586"/>
    </row>
    <row r="5" spans="1:10" ht="17.25" customHeight="1">
      <c r="A5" s="580" t="s">
        <v>646</v>
      </c>
      <c r="B5" s="581"/>
      <c r="C5" s="581"/>
      <c r="D5" s="581"/>
      <c r="E5" s="581"/>
      <c r="F5" s="581"/>
      <c r="G5" s="581"/>
      <c r="H5" s="581"/>
      <c r="I5" s="581"/>
      <c r="J5" s="582"/>
    </row>
    <row r="6" spans="1:10" ht="21.75" customHeight="1">
      <c r="A6" s="176"/>
      <c r="B6" s="177"/>
      <c r="C6" s="177"/>
      <c r="D6" s="177"/>
      <c r="E6" s="177"/>
      <c r="F6" s="177"/>
      <c r="G6" s="177"/>
      <c r="H6" s="177"/>
      <c r="I6" s="177"/>
      <c r="J6" s="178"/>
    </row>
    <row r="7" spans="1:10" ht="15">
      <c r="A7" s="574" t="s">
        <v>503</v>
      </c>
      <c r="B7" s="575"/>
      <c r="C7" s="575"/>
      <c r="D7" s="576"/>
      <c r="E7" s="564"/>
      <c r="F7" s="564"/>
      <c r="G7" s="564"/>
      <c r="H7" s="565">
        <v>1</v>
      </c>
      <c r="I7" s="566"/>
      <c r="J7" s="566"/>
    </row>
    <row r="8" spans="1:10" s="14" customFormat="1">
      <c r="A8" s="568" t="s">
        <v>56</v>
      </c>
      <c r="B8" s="571">
        <f>Parâmetros!E10</f>
        <v>2021</v>
      </c>
      <c r="C8" s="572"/>
      <c r="D8" s="573"/>
      <c r="E8" s="571">
        <f>B8+1</f>
        <v>2022</v>
      </c>
      <c r="F8" s="572"/>
      <c r="G8" s="573"/>
      <c r="H8" s="571">
        <f>E8+1</f>
        <v>2023</v>
      </c>
      <c r="I8" s="572"/>
      <c r="J8" s="573"/>
    </row>
    <row r="9" spans="1:10" ht="15.75" customHeight="1">
      <c r="A9" s="569"/>
      <c r="B9" s="279" t="s">
        <v>57</v>
      </c>
      <c r="C9" s="280" t="s">
        <v>57</v>
      </c>
      <c r="D9" s="280" t="s">
        <v>58</v>
      </c>
      <c r="E9" s="280" t="s">
        <v>57</v>
      </c>
      <c r="F9" s="280" t="s">
        <v>57</v>
      </c>
      <c r="G9" s="280" t="s">
        <v>58</v>
      </c>
      <c r="H9" s="280" t="s">
        <v>57</v>
      </c>
      <c r="I9" s="280" t="s">
        <v>57</v>
      </c>
      <c r="J9" s="281" t="s">
        <v>58</v>
      </c>
    </row>
    <row r="10" spans="1:10" ht="15.75" customHeight="1">
      <c r="A10" s="569"/>
      <c r="B10" s="282" t="s">
        <v>59</v>
      </c>
      <c r="C10" s="283" t="s">
        <v>60</v>
      </c>
      <c r="D10" s="283" t="s">
        <v>61</v>
      </c>
      <c r="E10" s="283" t="s">
        <v>59</v>
      </c>
      <c r="F10" s="283" t="s">
        <v>60</v>
      </c>
      <c r="G10" s="283" t="s">
        <v>62</v>
      </c>
      <c r="H10" s="283" t="s">
        <v>59</v>
      </c>
      <c r="I10" s="283" t="s">
        <v>60</v>
      </c>
      <c r="J10" s="284" t="s">
        <v>63</v>
      </c>
    </row>
    <row r="11" spans="1:10" ht="15.75" customHeight="1">
      <c r="A11" s="570"/>
      <c r="B11" s="286" t="s">
        <v>64</v>
      </c>
      <c r="C11" s="287"/>
      <c r="D11" s="288" t="s">
        <v>65</v>
      </c>
      <c r="E11" s="288" t="s">
        <v>66</v>
      </c>
      <c r="F11" s="287"/>
      <c r="G11" s="288" t="s">
        <v>65</v>
      </c>
      <c r="H11" s="288" t="s">
        <v>67</v>
      </c>
      <c r="I11" s="287"/>
      <c r="J11" s="289" t="s">
        <v>65</v>
      </c>
    </row>
    <row r="12" spans="1:10">
      <c r="A12" s="290" t="s">
        <v>148</v>
      </c>
      <c r="B12" s="291">
        <f>Projeções!G17+Projeções!G28+Projeções!G73+Projeções!G96+Projeções!G99</f>
        <v>0</v>
      </c>
      <c r="C12" s="291">
        <f>B12/(1+Parâmetros!E11)</f>
        <v>0</v>
      </c>
      <c r="D12" s="577" t="s">
        <v>651</v>
      </c>
      <c r="E12" s="291">
        <f>Projeções!H17+Projeções!H28+Projeções!H73+Projeções!H96+Projeções!H99</f>
        <v>0</v>
      </c>
      <c r="F12" s="291">
        <f>E12/((1+Parâmetros!E11)*(1+Parâmetros!F11))</f>
        <v>0</v>
      </c>
      <c r="G12" s="577" t="s">
        <v>651</v>
      </c>
      <c r="H12" s="292">
        <f>Projeções!I17+Projeções!I28+Projeções!I73+Projeções!I96+Projeções!I99</f>
        <v>0</v>
      </c>
      <c r="I12" s="292">
        <f>H12/((1+Parâmetros!E11)*(1+Parâmetros!F11)*(1+Parâmetros!G11))</f>
        <v>0</v>
      </c>
      <c r="J12" s="577" t="s">
        <v>651</v>
      </c>
    </row>
    <row r="13" spans="1:10">
      <c r="A13" s="290" t="s">
        <v>149</v>
      </c>
      <c r="B13" s="291">
        <f>B12-Projeções!G28</f>
        <v>0</v>
      </c>
      <c r="C13" s="291">
        <f>B13/(1+Parâmetros!E11)</f>
        <v>0</v>
      </c>
      <c r="D13" s="578"/>
      <c r="E13" s="291">
        <f>E12-Projeções!H28</f>
        <v>0</v>
      </c>
      <c r="F13" s="291">
        <f>E13/((1+Parâmetros!E11)*(1+Parâmetros!F11))</f>
        <v>0</v>
      </c>
      <c r="G13" s="578"/>
      <c r="H13" s="292">
        <f>H12-Projeções!I28</f>
        <v>0</v>
      </c>
      <c r="I13" s="292">
        <f>H13/((1+Parâmetros!E11)*(1+Parâmetros!F11)*(1+Parâmetros!G11))</f>
        <v>0</v>
      </c>
      <c r="J13" s="578"/>
    </row>
    <row r="14" spans="1:10">
      <c r="A14" s="290" t="s">
        <v>150</v>
      </c>
      <c r="B14" s="291">
        <f>Projeções!G122+Projeções!G127+Projeções!G132+Projeções!G138+Projeções!G148+Projeções!G151</f>
        <v>0</v>
      </c>
      <c r="C14" s="291">
        <f>B14/(1+Parâmetros!E11)</f>
        <v>0</v>
      </c>
      <c r="D14" s="578"/>
      <c r="E14" s="291">
        <f>Projeções!H122+Projeções!H127+Projeções!H132+Projeções!H138+Projeções!H148+Projeções!H151</f>
        <v>0</v>
      </c>
      <c r="F14" s="291">
        <f>E14/((1+Parâmetros!E11)*(1+Parâmetros!F11))</f>
        <v>0</v>
      </c>
      <c r="G14" s="578"/>
      <c r="H14" s="292">
        <f>Projeções!I122+Projeções!I127+Projeções!I132+Projeções!I138+Projeções!I148+Projeções!I151</f>
        <v>0</v>
      </c>
      <c r="I14" s="292">
        <f>H14/((1+Parâmetros!E11)*(1+Parâmetros!F11)*(1+Parâmetros!G11))</f>
        <v>0</v>
      </c>
      <c r="J14" s="578"/>
    </row>
    <row r="15" spans="1:10" ht="28.5">
      <c r="A15" s="290" t="s">
        <v>151</v>
      </c>
      <c r="B15" s="291">
        <f>B14-Projeções!G127-Projeções!G148</f>
        <v>0</v>
      </c>
      <c r="C15" s="291">
        <f>B15/(1+Parâmetros!E11)</f>
        <v>0</v>
      </c>
      <c r="D15" s="578"/>
      <c r="E15" s="291">
        <f>E14-Projeções!H127-Projeções!H148</f>
        <v>0</v>
      </c>
      <c r="F15" s="291">
        <f>E15/((1+Parâmetros!E11)*(1+Parâmetros!F11))</f>
        <v>0</v>
      </c>
      <c r="G15" s="578"/>
      <c r="H15" s="292">
        <f>H14-Projeções!I127-Projeções!I148</f>
        <v>0</v>
      </c>
      <c r="I15" s="292">
        <f>H15/((1+Parâmetros!E11)*(1+Parâmetros!F11)*(1+Parâmetros!G11))</f>
        <v>0</v>
      </c>
      <c r="J15" s="578"/>
    </row>
    <row r="16" spans="1:10" ht="28.5">
      <c r="A16" s="290" t="s">
        <v>152</v>
      </c>
      <c r="B16" s="291">
        <f>B13-B15</f>
        <v>0</v>
      </c>
      <c r="C16" s="291">
        <f>C13-C15</f>
        <v>0</v>
      </c>
      <c r="D16" s="579"/>
      <c r="E16" s="291">
        <f>E13-E15</f>
        <v>0</v>
      </c>
      <c r="F16" s="291">
        <f>F13-F15</f>
        <v>0</v>
      </c>
      <c r="G16" s="579"/>
      <c r="H16" s="292">
        <f>H13-H15</f>
        <v>0</v>
      </c>
      <c r="I16" s="292">
        <f>I13-I15</f>
        <v>0</v>
      </c>
      <c r="J16" s="579"/>
    </row>
    <row r="17" spans="1:10">
      <c r="A17" s="567" t="s">
        <v>210</v>
      </c>
      <c r="B17" s="567"/>
      <c r="C17" s="567"/>
      <c r="D17" s="567"/>
      <c r="E17" s="567"/>
      <c r="F17" s="567"/>
      <c r="G17" s="567"/>
      <c r="H17" s="567"/>
      <c r="I17" s="567"/>
      <c r="J17" s="567"/>
    </row>
    <row r="18" spans="1:10" s="180" customFormat="1" ht="15" customHeight="1"/>
  </sheetData>
  <mergeCells count="16">
    <mergeCell ref="A5:J5"/>
    <mergeCell ref="A1:J1"/>
    <mergeCell ref="A2:J2"/>
    <mergeCell ref="A3:J3"/>
    <mergeCell ref="A4:J4"/>
    <mergeCell ref="E7:G7"/>
    <mergeCell ref="H7:J7"/>
    <mergeCell ref="A17:J17"/>
    <mergeCell ref="A8:A11"/>
    <mergeCell ref="B8:D8"/>
    <mergeCell ref="E8:G8"/>
    <mergeCell ref="H8:J8"/>
    <mergeCell ref="A7:D7"/>
    <mergeCell ref="D12:D16"/>
    <mergeCell ref="G12:G16"/>
    <mergeCell ref="J12:J16"/>
  </mergeCells>
  <phoneticPr fontId="30" type="noConversion"/>
  <pageMargins left="0.78740157499999996" right="0.78740157499999996" top="0.984251969" bottom="0.984251969" header="0.49212598499999999" footer="0.49212598499999999"/>
  <pageSetup scale="63"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sheetPr codeName="Plan12"/>
  <dimension ref="A1:I19"/>
  <sheetViews>
    <sheetView view="pageBreakPreview" zoomScaleNormal="90" workbookViewId="0">
      <selection activeCell="B53" sqref="B53"/>
    </sheetView>
  </sheetViews>
  <sheetFormatPr defaultRowHeight="12.75"/>
  <cols>
    <col min="1" max="1" width="20.7109375" style="11" customWidth="1"/>
    <col min="2" max="2" width="17.28515625" style="11" customWidth="1"/>
    <col min="3" max="3" width="9.7109375" style="11" customWidth="1"/>
    <col min="4" max="4" width="10.5703125" style="11" customWidth="1"/>
    <col min="5" max="5" width="17.28515625" style="11" customWidth="1"/>
    <col min="6" max="6" width="9.7109375" style="11" customWidth="1"/>
    <col min="7" max="7" width="10.5703125" style="11" customWidth="1"/>
    <col min="8" max="8" width="16.85546875" style="11" customWidth="1"/>
    <col min="9" max="9" width="10.140625" style="11" customWidth="1"/>
    <col min="10" max="16384" width="9.140625" style="11"/>
  </cols>
  <sheetData>
    <row r="1" spans="1:9">
      <c r="A1" s="534" t="str">
        <f>Parâmetros!A7</f>
        <v>Município de :</v>
      </c>
      <c r="B1" s="535"/>
      <c r="C1" s="535"/>
      <c r="D1" s="535"/>
      <c r="E1" s="535"/>
      <c r="F1" s="535"/>
      <c r="G1" s="535"/>
      <c r="H1" s="535"/>
      <c r="I1" s="536"/>
    </row>
    <row r="2" spans="1:9">
      <c r="A2" s="537" t="s">
        <v>36</v>
      </c>
      <c r="B2" s="535"/>
      <c r="C2" s="535"/>
      <c r="D2" s="535"/>
      <c r="E2" s="535"/>
      <c r="F2" s="535"/>
      <c r="G2" s="535"/>
      <c r="H2" s="535"/>
      <c r="I2" s="536"/>
    </row>
    <row r="3" spans="1:9">
      <c r="A3" s="537" t="str">
        <f>'Metas Cons'!A3:M3</f>
        <v>ANEXO DE METAS FISCAIS</v>
      </c>
      <c r="B3" s="535"/>
      <c r="C3" s="535"/>
      <c r="D3" s="535"/>
      <c r="E3" s="535"/>
      <c r="F3" s="535"/>
      <c r="G3" s="535"/>
      <c r="H3" s="535"/>
      <c r="I3" s="536"/>
    </row>
    <row r="4" spans="1:9">
      <c r="A4" s="538" t="s">
        <v>491</v>
      </c>
      <c r="B4" s="539"/>
      <c r="C4" s="539"/>
      <c r="D4" s="539"/>
      <c r="E4" s="539"/>
      <c r="F4" s="539"/>
      <c r="G4" s="539"/>
      <c r="H4" s="539"/>
      <c r="I4" s="540"/>
    </row>
    <row r="5" spans="1:9">
      <c r="A5" s="537" t="s">
        <v>646</v>
      </c>
      <c r="B5" s="535"/>
      <c r="C5" s="535"/>
      <c r="D5" s="535"/>
      <c r="E5" s="535"/>
      <c r="F5" s="535"/>
      <c r="G5" s="535"/>
      <c r="H5" s="535"/>
      <c r="I5" s="536"/>
    </row>
    <row r="6" spans="1:9">
      <c r="A6" s="537"/>
      <c r="B6" s="535"/>
      <c r="C6" s="535"/>
      <c r="D6" s="535"/>
      <c r="E6" s="535"/>
      <c r="F6" s="535"/>
      <c r="G6" s="535"/>
      <c r="H6" s="535"/>
      <c r="I6" s="536"/>
    </row>
    <row r="7" spans="1:9" ht="12.75" customHeight="1">
      <c r="A7" s="594" t="s">
        <v>502</v>
      </c>
      <c r="B7" s="595"/>
      <c r="C7" s="345"/>
      <c r="D7" s="345"/>
      <c r="E7" s="345"/>
      <c r="F7" s="345"/>
      <c r="G7" s="345"/>
      <c r="H7" s="551">
        <v>1</v>
      </c>
      <c r="I7" s="552"/>
    </row>
    <row r="8" spans="1:9" ht="10.5" customHeight="1">
      <c r="A8" s="587" t="s">
        <v>56</v>
      </c>
      <c r="B8" s="561" t="s">
        <v>116</v>
      </c>
      <c r="C8" s="561" t="s">
        <v>58</v>
      </c>
      <c r="D8" s="561" t="s">
        <v>390</v>
      </c>
      <c r="E8" s="561" t="s">
        <v>117</v>
      </c>
      <c r="F8" s="561" t="s">
        <v>58</v>
      </c>
      <c r="G8" s="561" t="s">
        <v>390</v>
      </c>
      <c r="H8" s="590" t="s">
        <v>74</v>
      </c>
      <c r="I8" s="591"/>
    </row>
    <row r="9" spans="1:9" ht="12.75" customHeight="1">
      <c r="A9" s="588"/>
      <c r="B9" s="562"/>
      <c r="C9" s="562"/>
      <c r="D9" s="562"/>
      <c r="E9" s="562"/>
      <c r="F9" s="562"/>
      <c r="G9" s="562"/>
      <c r="H9" s="592"/>
      <c r="I9" s="593"/>
    </row>
    <row r="10" spans="1:9" ht="22.5" customHeight="1">
      <c r="A10" s="589"/>
      <c r="B10" s="389" t="s">
        <v>647</v>
      </c>
      <c r="C10" s="563"/>
      <c r="D10" s="563"/>
      <c r="E10" s="390" t="s">
        <v>648</v>
      </c>
      <c r="F10" s="563"/>
      <c r="G10" s="563"/>
      <c r="H10" s="391" t="s">
        <v>118</v>
      </c>
      <c r="I10" s="388" t="s">
        <v>75</v>
      </c>
    </row>
    <row r="11" spans="1:9">
      <c r="A11" s="386" t="s">
        <v>39</v>
      </c>
      <c r="B11" s="346">
        <v>0</v>
      </c>
      <c r="C11" s="596" t="s">
        <v>652</v>
      </c>
      <c r="D11" s="424" t="e">
        <f>B11/RCL!B14</f>
        <v>#DIV/0!</v>
      </c>
      <c r="E11" s="392">
        <f>Projeções!E110-Projeções!E98-Projeções!E101</f>
        <v>0</v>
      </c>
      <c r="F11" s="596" t="s">
        <v>652</v>
      </c>
      <c r="G11" s="387" t="e">
        <f>E11/RCL!B14</f>
        <v>#DIV/0!</v>
      </c>
      <c r="H11" s="425">
        <f t="shared" ref="H11:H18" si="0">E11-B11</f>
        <v>0</v>
      </c>
      <c r="I11" s="426" t="str">
        <f t="shared" ref="I11:I18" si="1">IF(B11=0,"-",(H11/B11))</f>
        <v>-</v>
      </c>
    </row>
    <row r="12" spans="1:9">
      <c r="A12" s="386" t="s">
        <v>124</v>
      </c>
      <c r="B12" s="346">
        <v>0</v>
      </c>
      <c r="C12" s="597"/>
      <c r="D12" s="424" t="e">
        <f>B12/RCL!B14</f>
        <v>#DIV/0!</v>
      </c>
      <c r="E12" s="392">
        <f>E11-Projeções!E25-Projeções!E80-Projeções!E81-Projeções!E86</f>
        <v>0</v>
      </c>
      <c r="F12" s="597"/>
      <c r="G12" s="387" t="e">
        <f>E12/RCL!B14</f>
        <v>#DIV/0!</v>
      </c>
      <c r="H12" s="425">
        <f t="shared" si="0"/>
        <v>0</v>
      </c>
      <c r="I12" s="426" t="str">
        <f t="shared" si="1"/>
        <v>-</v>
      </c>
    </row>
    <row r="13" spans="1:9">
      <c r="A13" s="386" t="s">
        <v>40</v>
      </c>
      <c r="B13" s="346">
        <v>0</v>
      </c>
      <c r="C13" s="597"/>
      <c r="D13" s="424" t="e">
        <f>B13/RCL!B14</f>
        <v>#DIV/0!</v>
      </c>
      <c r="E13" s="392">
        <f>Projeções!E152-Projeções!E123-Projeções!E128-Projeções!E133-Projeções!E139-Projeções!E144-Projeções!E149</f>
        <v>0</v>
      </c>
      <c r="F13" s="597"/>
      <c r="G13" s="387" t="e">
        <f>E13/RCL!B14</f>
        <v>#DIV/0!</v>
      </c>
      <c r="H13" s="425">
        <f t="shared" si="0"/>
        <v>0</v>
      </c>
      <c r="I13" s="426" t="str">
        <f t="shared" si="1"/>
        <v>-</v>
      </c>
    </row>
    <row r="14" spans="1:9">
      <c r="A14" s="386" t="s">
        <v>125</v>
      </c>
      <c r="B14" s="346">
        <v>0</v>
      </c>
      <c r="C14" s="597"/>
      <c r="D14" s="424" t="e">
        <f>B14/RCL!B14</f>
        <v>#DIV/0!</v>
      </c>
      <c r="E14" s="392">
        <f>E13-Projeções!E124-Projeções!E145-Projeções!E141</f>
        <v>0</v>
      </c>
      <c r="F14" s="597"/>
      <c r="G14" s="387" t="e">
        <f>E14/RCL!B14</f>
        <v>#DIV/0!</v>
      </c>
      <c r="H14" s="425">
        <f t="shared" si="0"/>
        <v>0</v>
      </c>
      <c r="I14" s="426" t="str">
        <f t="shared" si="1"/>
        <v>-</v>
      </c>
    </row>
    <row r="15" spans="1:9" ht="25.5">
      <c r="A15" s="386" t="s">
        <v>76</v>
      </c>
      <c r="B15" s="423">
        <f>B12-B14</f>
        <v>0</v>
      </c>
      <c r="C15" s="597"/>
      <c r="D15" s="424" t="e">
        <f>B15/RCL!B14</f>
        <v>#DIV/0!</v>
      </c>
      <c r="E15" s="423">
        <f>E12-E14</f>
        <v>0</v>
      </c>
      <c r="F15" s="597"/>
      <c r="G15" s="387" t="e">
        <f>E15/RCL!B14</f>
        <v>#DIV/0!</v>
      </c>
      <c r="H15" s="425">
        <f t="shared" si="0"/>
        <v>0</v>
      </c>
      <c r="I15" s="426" t="str">
        <f t="shared" si="1"/>
        <v>-</v>
      </c>
    </row>
    <row r="16" spans="1:9" ht="15" customHeight="1">
      <c r="A16" s="386" t="s">
        <v>37</v>
      </c>
      <c r="B16" s="347">
        <v>0</v>
      </c>
      <c r="C16" s="597"/>
      <c r="D16" s="424" t="e">
        <f>B16/RCL!B14</f>
        <v>#DIV/0!</v>
      </c>
      <c r="E16" s="392"/>
      <c r="F16" s="597"/>
      <c r="G16" s="387" t="e">
        <f>E16/RCL!B14</f>
        <v>#DIV/0!</v>
      </c>
      <c r="H16" s="425">
        <f t="shared" si="0"/>
        <v>0</v>
      </c>
      <c r="I16" s="426" t="str">
        <f t="shared" si="1"/>
        <v>-</v>
      </c>
    </row>
    <row r="17" spans="1:9" ht="27" customHeight="1">
      <c r="A17" s="386" t="s">
        <v>77</v>
      </c>
      <c r="B17" s="347">
        <v>0</v>
      </c>
      <c r="C17" s="597"/>
      <c r="D17" s="424" t="e">
        <f>B17/RCL!B14</f>
        <v>#DIV/0!</v>
      </c>
      <c r="E17" s="392">
        <f>Dívida!C7</f>
        <v>0</v>
      </c>
      <c r="F17" s="597"/>
      <c r="G17" s="387" t="e">
        <f>E17/RCL!B14</f>
        <v>#DIV/0!</v>
      </c>
      <c r="H17" s="425">
        <f t="shared" si="0"/>
        <v>0</v>
      </c>
      <c r="I17" s="426" t="str">
        <f t="shared" si="1"/>
        <v>-</v>
      </c>
    </row>
    <row r="18" spans="1:9" ht="28.5" customHeight="1">
      <c r="A18" s="386" t="s">
        <v>78</v>
      </c>
      <c r="B18" s="347">
        <v>0</v>
      </c>
      <c r="C18" s="598"/>
      <c r="D18" s="424" t="e">
        <f>B18/RCL!B14</f>
        <v>#DIV/0!</v>
      </c>
      <c r="E18" s="392">
        <f>Dívida!C15</f>
        <v>0</v>
      </c>
      <c r="F18" s="598"/>
      <c r="G18" s="387" t="e">
        <f>E18/RCL!B14</f>
        <v>#DIV/0!</v>
      </c>
      <c r="H18" s="425">
        <f t="shared" si="0"/>
        <v>0</v>
      </c>
      <c r="I18" s="426" t="str">
        <f t="shared" si="1"/>
        <v>-</v>
      </c>
    </row>
    <row r="19" spans="1:9">
      <c r="A19" s="553" t="s">
        <v>211</v>
      </c>
      <c r="B19" s="553"/>
      <c r="C19" s="553"/>
      <c r="D19" s="553"/>
      <c r="E19" s="553"/>
      <c r="F19" s="553"/>
      <c r="G19" s="553"/>
      <c r="H19" s="553"/>
      <c r="I19" s="553"/>
    </row>
  </sheetData>
  <mergeCells count="19">
    <mergeCell ref="A1:I1"/>
    <mergeCell ref="A2:I2"/>
    <mergeCell ref="A3:I3"/>
    <mergeCell ref="A4:I4"/>
    <mergeCell ref="C11:C18"/>
    <mergeCell ref="F11:F18"/>
    <mergeCell ref="F8:F10"/>
    <mergeCell ref="D8:D10"/>
    <mergeCell ref="G8:G10"/>
    <mergeCell ref="A5:I5"/>
    <mergeCell ref="A6:I6"/>
    <mergeCell ref="A19:I19"/>
    <mergeCell ref="H7:I7"/>
    <mergeCell ref="A8:A10"/>
    <mergeCell ref="B8:B9"/>
    <mergeCell ref="E8:E9"/>
    <mergeCell ref="H8:I9"/>
    <mergeCell ref="A7:B7"/>
    <mergeCell ref="C8:C10"/>
  </mergeCells>
  <phoneticPr fontId="30" type="noConversion"/>
  <pageMargins left="0.78740157499999996" right="0.78740157499999996" top="0.984251969" bottom="0.984251969" header="0.49212598499999999" footer="0.49212598499999999"/>
  <pageSetup paperSize="9" scale="6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2</vt:i4>
      </vt:variant>
    </vt:vector>
  </HeadingPairs>
  <TitlesOfParts>
    <vt:vector size="21" baseType="lpstr">
      <vt:lpstr>Parâmetros</vt:lpstr>
      <vt:lpstr>Projeções</vt:lpstr>
      <vt:lpstr>RCL</vt:lpstr>
      <vt:lpstr>Pessoal</vt:lpstr>
      <vt:lpstr>Dívida</vt:lpstr>
      <vt:lpstr>RPrim-Nom</vt:lpstr>
      <vt:lpstr>Metas Cons</vt:lpstr>
      <vt:lpstr>MetasRPPS</vt:lpstr>
      <vt:lpstr> Avaliação</vt:lpstr>
      <vt:lpstr>Comparação</vt:lpstr>
      <vt:lpstr> Patrimônio</vt:lpstr>
      <vt:lpstr> Alienação</vt:lpstr>
      <vt:lpstr>RPPS-Fin-Atuarial</vt:lpstr>
      <vt:lpstr>Renúncia</vt:lpstr>
      <vt:lpstr>DOCC</vt:lpstr>
      <vt:lpstr>DOCC(alternativa)</vt:lpstr>
      <vt:lpstr>Anexo Riscos</vt:lpstr>
      <vt:lpstr>Anexo III - Metas e Prioridades</vt:lpstr>
      <vt:lpstr>Anexo IV - Consdo Patrimônio</vt:lpstr>
      <vt:lpstr>Parâmetros!Area_de_impressao</vt:lpstr>
      <vt:lpstr>Projeções!Area_de_impressao</vt:lpstr>
    </vt:vector>
  </TitlesOfParts>
  <Company>DPM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de Metas e Riscos Fiscais</dc:title>
  <dc:creator>Lourenço de Wallau - Deleg de Prefeituras Municipais</dc:creator>
  <cp:lastModifiedBy>User</cp:lastModifiedBy>
  <cp:lastPrinted>2021-08-26T19:00:04Z</cp:lastPrinted>
  <dcterms:created xsi:type="dcterms:W3CDTF">2000-07-04T17:38:30Z</dcterms:created>
  <dcterms:modified xsi:type="dcterms:W3CDTF">2021-11-17T12:09:27Z</dcterms:modified>
</cp:coreProperties>
</file>